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the\Uniqlo\"/>
    </mc:Choice>
  </mc:AlternateContent>
  <xr:revisionPtr revIDLastSave="0" documentId="8_{85C12EC9-B78E-4319-950F-38E736B12724}" xr6:coauthVersionLast="47" xr6:coauthVersionMax="47" xr10:uidLastSave="{00000000-0000-0000-0000-000000000000}"/>
  <bookViews>
    <workbookView xWindow="-110" yWindow="-110" windowWidth="19420" windowHeight="10300" firstSheet="1" activeTab="5" xr2:uid="{B0866265-6FC0-4A7D-AA8B-32D2A54E35B1}"/>
  </bookViews>
  <sheets>
    <sheet name="Mins FY 23-24" sheetId="3" state="hidden" r:id="rId1"/>
    <sheet name="Sales FY 23-24" sheetId="6" r:id="rId2"/>
    <sheet name="Sales FY1 23-24" sheetId="2" state="hidden" r:id="rId3"/>
    <sheet name="FY - 23-24 - Style Wise" sheetId="5" state="hidden" r:id="rId4"/>
    <sheet name="Mins FY 24-25" sheetId="1" state="hidden" r:id="rId5"/>
    <sheet name="Sales FY 24-25" sheetId="4" r:id="rId6"/>
  </sheets>
  <definedNames>
    <definedName name="_xlnm._FilterDatabase" localSheetId="3" hidden="1">'FY - 23-24 - Style Wise'!$A$1:$BA$23</definedName>
    <definedName name="_xlnm.Print_Area" localSheetId="1">'Sales FY 23-24'!$B$1:$U$40</definedName>
    <definedName name="_xlnm.Print_Area" localSheetId="5">'Sales FY 24-25'!$B$1:$U$40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4" l="1"/>
  <c r="AB28" i="4"/>
  <c r="AA27" i="4"/>
  <c r="R48" i="4"/>
  <c r="M29" i="6"/>
  <c r="M37" i="6" s="1"/>
  <c r="J29" i="6"/>
  <c r="G29" i="6"/>
  <c r="G37" i="6" s="1"/>
  <c r="D29" i="6"/>
  <c r="D37" i="6" s="1"/>
  <c r="M28" i="6"/>
  <c r="P28" i="6" s="1"/>
  <c r="J28" i="6"/>
  <c r="J34" i="6" s="1"/>
  <c r="G28" i="6"/>
  <c r="G34" i="6" s="1"/>
  <c r="D28" i="6"/>
  <c r="D34" i="6" s="1"/>
  <c r="M27" i="6"/>
  <c r="P27" i="6" s="1"/>
  <c r="J27" i="6"/>
  <c r="J37" i="6" s="1"/>
  <c r="G27" i="6"/>
  <c r="D27" i="6"/>
  <c r="M26" i="6"/>
  <c r="J26" i="6"/>
  <c r="G26" i="6"/>
  <c r="D26" i="6"/>
  <c r="P20" i="6"/>
  <c r="AC20" i="6" s="1"/>
  <c r="P19" i="6"/>
  <c r="AA20" i="6" s="1"/>
  <c r="AA23" i="6" s="1"/>
  <c r="AB14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P8" i="6"/>
  <c r="J15" i="6" s="1"/>
  <c r="P7" i="6"/>
  <c r="P6" i="6"/>
  <c r="P5" i="6"/>
  <c r="P4" i="6"/>
  <c r="P3" i="6"/>
  <c r="AA19" i="6" s="1"/>
  <c r="M34" i="6" l="1"/>
  <c r="AB15" i="6"/>
  <c r="J16" i="6"/>
  <c r="AB16" i="6" s="1"/>
  <c r="AC19" i="6"/>
  <c r="P26" i="6"/>
  <c r="P34" i="6" s="1"/>
  <c r="P29" i="6"/>
  <c r="P37" i="6" s="1"/>
  <c r="E31" i="2" l="1"/>
  <c r="M29" i="4" l="1"/>
  <c r="J29" i="4"/>
  <c r="G29" i="4"/>
  <c r="D29" i="4"/>
  <c r="M28" i="4"/>
  <c r="J28" i="4"/>
  <c r="G28" i="4"/>
  <c r="D28" i="4"/>
  <c r="G27" i="4"/>
  <c r="M27" i="4"/>
  <c r="J27" i="4"/>
  <c r="D27" i="4"/>
  <c r="M26" i="4"/>
  <c r="J26" i="4"/>
  <c r="G26" i="4"/>
  <c r="D26" i="4"/>
  <c r="G37" i="4" l="1"/>
  <c r="G34" i="4"/>
  <c r="J37" i="4"/>
  <c r="M34" i="4"/>
  <c r="J34" i="4"/>
  <c r="M37" i="4"/>
  <c r="P26" i="4"/>
  <c r="P27" i="4"/>
  <c r="P28" i="4"/>
  <c r="P29" i="4"/>
  <c r="D34" i="4"/>
  <c r="D37" i="4"/>
  <c r="P34" i="4" l="1"/>
  <c r="P37" i="4"/>
  <c r="F14" i="2" l="1"/>
  <c r="F20" i="2"/>
  <c r="F19" i="2"/>
  <c r="F21" i="2"/>
  <c r="F18" i="2"/>
  <c r="F17" i="2"/>
  <c r="L22" i="2"/>
  <c r="L18" i="2"/>
  <c r="L16" i="2"/>
  <c r="L12" i="2"/>
  <c r="F13" i="2"/>
  <c r="F12" i="2"/>
  <c r="E11" i="2"/>
  <c r="D11" i="2"/>
  <c r="C11" i="2"/>
  <c r="E10" i="2"/>
  <c r="D10" i="2"/>
  <c r="C10" i="2"/>
  <c r="B11" i="2"/>
  <c r="B10" i="2"/>
  <c r="P20" i="4"/>
  <c r="AC20" i="4" s="1"/>
  <c r="P19" i="4"/>
  <c r="AA20" i="4" s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E13" i="1"/>
  <c r="D13" i="1"/>
  <c r="C13" i="1"/>
  <c r="E12" i="1"/>
  <c r="D12" i="1"/>
  <c r="C12" i="1"/>
  <c r="F13" i="1"/>
  <c r="F12" i="1"/>
  <c r="F11" i="2" l="1"/>
  <c r="F10" i="2"/>
  <c r="O12" i="4"/>
  <c r="N12" i="4"/>
  <c r="M12" i="4"/>
  <c r="L12" i="4"/>
  <c r="K12" i="4"/>
  <c r="J12" i="4"/>
  <c r="I12" i="4"/>
  <c r="H12" i="4"/>
  <c r="G12" i="4"/>
  <c r="F12" i="4"/>
  <c r="E12" i="4"/>
  <c r="D12" i="4"/>
  <c r="O11" i="4"/>
  <c r="N11" i="4"/>
  <c r="M11" i="4"/>
  <c r="L11" i="4"/>
  <c r="K11" i="4"/>
  <c r="J11" i="4"/>
  <c r="I11" i="4"/>
  <c r="H11" i="4"/>
  <c r="G11" i="4"/>
  <c r="F11" i="4"/>
  <c r="E11" i="4"/>
  <c r="D11" i="4"/>
  <c r="AB14" i="4"/>
  <c r="C29" i="2"/>
  <c r="B29" i="2"/>
  <c r="P3" i="4"/>
  <c r="AA19" i="4" s="1"/>
  <c r="AA25" i="4" s="1"/>
  <c r="P4" i="4"/>
  <c r="P5" i="4"/>
  <c r="P6" i="4"/>
  <c r="P7" i="4"/>
  <c r="P8" i="4"/>
  <c r="J15" i="4" l="1"/>
  <c r="AB15" i="4" s="1"/>
  <c r="AC19" i="4"/>
  <c r="M4" i="3"/>
  <c r="L4" i="3"/>
  <c r="K4" i="3"/>
  <c r="J4" i="3"/>
  <c r="I4" i="3"/>
  <c r="H4" i="3"/>
  <c r="G4" i="3"/>
  <c r="F4" i="3"/>
  <c r="E4" i="3"/>
  <c r="D4" i="3"/>
  <c r="C4" i="3"/>
  <c r="B4" i="3"/>
  <c r="N3" i="3"/>
  <c r="O3" i="3" s="1"/>
  <c r="N2" i="3"/>
  <c r="O2" i="3" s="1"/>
  <c r="J16" i="4" l="1"/>
  <c r="AB16" i="4" s="1"/>
  <c r="O4" i="3"/>
  <c r="N4" i="3"/>
  <c r="AB10" i="1"/>
  <c r="AA10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AB5" i="1"/>
  <c r="AA5" i="1"/>
  <c r="AB4" i="1"/>
  <c r="AA4" i="1"/>
  <c r="AB13" i="1" l="1"/>
  <c r="AB12" i="1"/>
  <c r="AA13" i="1"/>
  <c r="AA12" i="1"/>
  <c r="AA6" i="1"/>
  <c r="AB6" i="1"/>
</calcChain>
</file>

<file path=xl/sharedStrings.xml><?xml version="1.0" encoding="utf-8"?>
<sst xmlns="http://schemas.openxmlformats.org/spreadsheetml/2006/main" count="342" uniqueCount="119">
  <si>
    <t>Shahi ACTUAL</t>
  </si>
  <si>
    <t>Grand Total</t>
  </si>
  <si>
    <t>UNIT</t>
  </si>
  <si>
    <t>Customer</t>
  </si>
  <si>
    <t>Qty</t>
  </si>
  <si>
    <t>Mins</t>
  </si>
  <si>
    <t>UNIQLO</t>
  </si>
  <si>
    <t>Total</t>
  </si>
  <si>
    <t>Shahi PLAN</t>
  </si>
  <si>
    <t>Diff</t>
  </si>
  <si>
    <t>Ulilisation %</t>
  </si>
  <si>
    <t>FY 23-24</t>
  </si>
  <si>
    <t>Apr'23</t>
  </si>
  <si>
    <t>May'23</t>
  </si>
  <si>
    <t>June'23</t>
  </si>
  <si>
    <t>July'23</t>
  </si>
  <si>
    <t>Aug'23</t>
  </si>
  <si>
    <t>Sep'23</t>
  </si>
  <si>
    <t>Oct'23</t>
  </si>
  <si>
    <t>Nov'23</t>
  </si>
  <si>
    <t>Dec'23</t>
  </si>
  <si>
    <t>Jan'24</t>
  </si>
  <si>
    <t>Feb'24</t>
  </si>
  <si>
    <t>Mar'24</t>
  </si>
  <si>
    <t>Avg</t>
  </si>
  <si>
    <t>Plan in Mn Mins</t>
  </si>
  <si>
    <t>Actual in Mn Mins</t>
  </si>
  <si>
    <t>April'23</t>
  </si>
  <si>
    <t>Sept'23</t>
  </si>
  <si>
    <t>Sum of Ship Qty</t>
  </si>
  <si>
    <t>Sum of Fob [Dollar]</t>
  </si>
  <si>
    <t>Sum of Fob [INR]</t>
  </si>
  <si>
    <t>Sum of Net Value INR</t>
  </si>
  <si>
    <t>Sum of DBK @ 5.5%</t>
  </si>
  <si>
    <t>Sum of Total sales</t>
  </si>
  <si>
    <t>FY 24-25</t>
  </si>
  <si>
    <t>April'24</t>
  </si>
  <si>
    <t>May'24</t>
  </si>
  <si>
    <t>June'24</t>
  </si>
  <si>
    <t>July'24</t>
  </si>
  <si>
    <t>Aug'24</t>
  </si>
  <si>
    <t>Sept'24</t>
  </si>
  <si>
    <t>Jan'25</t>
  </si>
  <si>
    <t>Feb'25</t>
  </si>
  <si>
    <t>Mar'25</t>
  </si>
  <si>
    <t>Oct'24</t>
  </si>
  <si>
    <t>Nov'24</t>
  </si>
  <si>
    <t>Dec'24</t>
  </si>
  <si>
    <t>Qty in Pcs</t>
  </si>
  <si>
    <t>Air Cost in INR</t>
  </si>
  <si>
    <t>TARGET - FY - 24-25</t>
  </si>
  <si>
    <t>Sale</t>
  </si>
  <si>
    <t>Balance to Achieve</t>
  </si>
  <si>
    <t>Sale Till Date</t>
  </si>
  <si>
    <t>Target</t>
  </si>
  <si>
    <t>Balance</t>
  </si>
  <si>
    <t>Air Cost - FY 23-24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</si>
  <si>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</si>
  <si>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</si>
  <si>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</si>
  <si>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</si>
  <si>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</si>
  <si>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</si>
  <si>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</si>
  <si>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</si>
  <si>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</si>
  <si>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</si>
  <si>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</si>
  <si>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</si>
  <si>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DRY PIQUE S/S POLO</t>
  </si>
  <si>
    <t>M's Fluffy yarn fleece full-zip L/S jacket</t>
  </si>
  <si>
    <t>Rugger Polo T Shirt</t>
  </si>
  <si>
    <t>Soft Touch Crew Neck T Shirt</t>
  </si>
  <si>
    <t>Soft Touch Turtle Neck T Shirt</t>
  </si>
  <si>
    <t>Striped crew neck L/S T-shirt</t>
  </si>
  <si>
    <t>SUPIMA cotton crew neck S/S T-shirt</t>
  </si>
  <si>
    <t>Sweat Cardigan</t>
  </si>
  <si>
    <t>Sweat Full Zip</t>
  </si>
  <si>
    <t>Sweat Long Sleeve</t>
  </si>
  <si>
    <t>Sweat Pants</t>
  </si>
  <si>
    <t>Sweat Pullover Hoodie</t>
  </si>
  <si>
    <t>U crew neck S/S T-shirt</t>
  </si>
  <si>
    <t>UT - T Shirts</t>
  </si>
  <si>
    <t>Waffle Crew Neck T Shirt</t>
  </si>
  <si>
    <t>Waffle Henley Neck T Shirt</t>
  </si>
  <si>
    <t>Washed cotton crew neck L/S T-shirt</t>
  </si>
  <si>
    <t>W's fluffy yarn fleece full-zip L/S jacket</t>
  </si>
  <si>
    <t>W's waffle crew neck L/S T-shirt</t>
  </si>
  <si>
    <t>W's Waffle Crew Neck T Shirt</t>
  </si>
  <si>
    <t>Total Sum of Ship Qty</t>
  </si>
  <si>
    <t>Total Sum of Fob [Dollar]</t>
  </si>
  <si>
    <t>Total Sum of DBK @ 5.5%</t>
  </si>
  <si>
    <t>Total Sum of Total sales</t>
  </si>
  <si>
    <t>Style Description</t>
  </si>
  <si>
    <t>% Achieved</t>
  </si>
  <si>
    <t>Avg Per Month Target</t>
  </si>
  <si>
    <t>Air Shipment In Pcs</t>
  </si>
  <si>
    <t>Air Shipments</t>
  </si>
  <si>
    <t>Air Qty</t>
  </si>
  <si>
    <t>Total Sale</t>
  </si>
  <si>
    <t>Air Cost</t>
  </si>
  <si>
    <t>Ship Qty</t>
  </si>
  <si>
    <t>Q1</t>
  </si>
  <si>
    <t>Q2</t>
  </si>
  <si>
    <t>Q3</t>
  </si>
  <si>
    <t>Q4</t>
  </si>
  <si>
    <t>Air Shipemnt in Pcs</t>
  </si>
  <si>
    <t>Total sales in INR</t>
  </si>
  <si>
    <t>Ship Qty in Pcs</t>
  </si>
  <si>
    <t>FY 2024-25</t>
  </si>
  <si>
    <t>FY 2023-24</t>
  </si>
  <si>
    <t>Testing Charges in INR</t>
  </si>
  <si>
    <t>Fob [Dollar]</t>
  </si>
  <si>
    <t>Fob [INR]</t>
  </si>
  <si>
    <t>Net Value INR</t>
  </si>
  <si>
    <t>DBK @ 5.5%</t>
  </si>
  <si>
    <t>% Of Air Shipment Vs Ship qty</t>
  </si>
  <si>
    <t>% Of Air Cost Vs Total Sales</t>
  </si>
  <si>
    <t>TARGET - FY - 23-24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</si>
</sst>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222222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99FF33"/>
        <bgColor theme="4" tint="0.79998168889431442"/>
      </patternFill>
    </fill>
    <fill>
      <patternFill patternType="solid">
        <fgColor rgb="FF99FF3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2" fontId="3" fillId="0" borderId="3" xfId="0" applyNumberFormat="1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4" fillId="10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11" borderId="0" xfId="0" applyFill="1" applyBorder="1"/>
    <xf numFmtId="0" fontId="0" fillId="11" borderId="0" xfId="0" applyFill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14" borderId="3" xfId="0" applyNumberFormat="1" applyFont="1" applyFill="1" applyBorder="1" applyAlignment="1">
      <alignment horizontal="center" vertical="center"/>
    </xf>
    <xf numFmtId="3" fontId="4" fillId="15" borderId="3" xfId="0" applyNumberFormat="1" applyFont="1" applyFill="1" applyBorder="1" applyAlignment="1">
      <alignment horizontal="center" vertical="center"/>
    </xf>
    <xf numFmtId="3" fontId="5" fillId="12" borderId="3" xfId="0" applyNumberFormat="1" applyFont="1" applyFill="1" applyBorder="1" applyAlignment="1">
      <alignment horizontal="center" vertical="center"/>
    </xf>
    <xf numFmtId="3" fontId="4" fillId="16" borderId="3" xfId="0" applyNumberFormat="1" applyFont="1" applyFill="1" applyBorder="1" applyAlignment="1">
      <alignment horizontal="center" vertical="center"/>
    </xf>
    <xf numFmtId="3" fontId="5" fillId="17" borderId="3" xfId="0" applyNumberFormat="1" applyFont="1" applyFill="1" applyBorder="1" applyAlignment="1">
      <alignment horizontal="center" vertical="center"/>
    </xf>
    <xf numFmtId="3" fontId="4" fillId="18" borderId="3" xfId="0" applyNumberFormat="1" applyFont="1" applyFill="1" applyBorder="1" applyAlignment="1">
      <alignment horizontal="center" vertical="center"/>
    </xf>
    <xf numFmtId="3" fontId="5" fillId="19" borderId="3" xfId="0" applyNumberFormat="1" applyFont="1" applyFill="1" applyBorder="1" applyAlignment="1">
      <alignment horizontal="center" vertical="center"/>
    </xf>
    <xf numFmtId="3" fontId="6" fillId="11" borderId="3" xfId="0" applyNumberFormat="1" applyFont="1" applyFill="1" applyBorder="1" applyAlignment="1">
      <alignment horizontal="center" vertical="center"/>
    </xf>
    <xf numFmtId="38" fontId="5" fillId="11" borderId="3" xfId="0" applyNumberFormat="1" applyFont="1" applyFill="1" applyBorder="1" applyAlignment="1">
      <alignment horizontal="center" vertical="center"/>
    </xf>
    <xf numFmtId="9" fontId="8" fillId="12" borderId="3" xfId="1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center" vertical="center" wrapText="1"/>
    </xf>
    <xf numFmtId="3" fontId="4" fillId="15" borderId="3" xfId="0" applyNumberFormat="1" applyFont="1" applyFill="1" applyBorder="1" applyAlignment="1">
      <alignment horizontal="center" vertical="center" wrapText="1"/>
    </xf>
    <xf numFmtId="3" fontId="4" fillId="16" borderId="3" xfId="0" applyNumberFormat="1" applyFont="1" applyFill="1" applyBorder="1" applyAlignment="1">
      <alignment horizontal="center" vertical="center" wrapText="1"/>
    </xf>
    <xf numFmtId="3" fontId="4" fillId="18" borderId="3" xfId="0" applyNumberFormat="1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vertical="center"/>
    </xf>
    <xf numFmtId="0" fontId="2" fillId="24" borderId="6" xfId="0" applyFont="1" applyFill="1" applyBorder="1" applyAlignment="1">
      <alignment vertical="center"/>
    </xf>
    <xf numFmtId="0" fontId="0" fillId="25" borderId="4" xfId="0" applyFill="1" applyBorder="1" applyAlignment="1"/>
    <xf numFmtId="0" fontId="0" fillId="25" borderId="0" xfId="0" applyFill="1" applyBorder="1" applyAlignment="1"/>
    <xf numFmtId="0" fontId="0" fillId="25" borderId="9" xfId="0" applyFill="1" applyBorder="1" applyAlignment="1"/>
    <xf numFmtId="0" fontId="0" fillId="25" borderId="5" xfId="0" applyFill="1" applyBorder="1" applyAlignment="1"/>
    <xf numFmtId="0" fontId="0" fillId="25" borderId="7" xfId="0" applyFill="1" applyBorder="1" applyAlignment="1"/>
    <xf numFmtId="0" fontId="0" fillId="25" borderId="0" xfId="0" applyFill="1" applyBorder="1"/>
    <xf numFmtId="0" fontId="2" fillId="24" borderId="0" xfId="0" applyFont="1" applyFill="1" applyBorder="1" applyAlignment="1">
      <alignment vertical="center"/>
    </xf>
    <xf numFmtId="0" fontId="0" fillId="26" borderId="0" xfId="0" applyFill="1"/>
    <xf numFmtId="0" fontId="0" fillId="26" borderId="0" xfId="0" applyFill="1" applyBorder="1"/>
    <xf numFmtId="0" fontId="0" fillId="26" borderId="0" xfId="0" applyFill="1" applyBorder="1" applyAlignment="1">
      <alignment horizontal="center"/>
    </xf>
    <xf numFmtId="3" fontId="0" fillId="26" borderId="0" xfId="0" applyNumberFormat="1" applyFill="1"/>
    <xf numFmtId="38" fontId="0" fillId="26" borderId="0" xfId="0" applyNumberFormat="1" applyFill="1"/>
    <xf numFmtId="0" fontId="2" fillId="24" borderId="3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0" xfId="0" applyFont="1"/>
    <xf numFmtId="0" fontId="4" fillId="8" borderId="3" xfId="0" applyFont="1" applyFill="1" applyBorder="1" applyAlignment="1">
      <alignment horizontal="center" vertical="center"/>
    </xf>
    <xf numFmtId="3" fontId="4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10" fontId="5" fillId="2" borderId="3" xfId="1" applyNumberFormat="1" applyFont="1" applyFill="1" applyBorder="1" applyAlignment="1">
      <alignment horizontal="center" vertical="center"/>
    </xf>
    <xf numFmtId="9" fontId="5" fillId="0" borderId="0" xfId="1" applyFont="1"/>
    <xf numFmtId="0" fontId="5" fillId="8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3" fontId="8" fillId="12" borderId="3" xfId="0" applyNumberFormat="1" applyFont="1" applyFill="1" applyBorder="1" applyAlignment="1">
      <alignment horizontal="center" vertical="center"/>
    </xf>
    <xf numFmtId="0" fontId="0" fillId="26" borderId="0" xfId="0" applyFill="1" applyAlignment="1">
      <alignment horizontal="center"/>
    </xf>
    <xf numFmtId="0" fontId="22" fillId="22" borderId="20" xfId="0" applyFont="1" applyFill="1" applyBorder="1" applyAlignment="1">
      <alignment horizontal="center" vertical="center"/>
    </xf>
    <xf numFmtId="0" fontId="0" fillId="27" borderId="28" xfId="0" applyFill="1" applyBorder="1"/>
    <xf numFmtId="0" fontId="0" fillId="27" borderId="29" xfId="0" applyFill="1" applyBorder="1"/>
    <xf numFmtId="0" fontId="0" fillId="27" borderId="15" xfId="0" applyFill="1" applyBorder="1"/>
    <xf numFmtId="0" fontId="0" fillId="27" borderId="16" xfId="0" applyFill="1" applyBorder="1"/>
    <xf numFmtId="0" fontId="2" fillId="20" borderId="21" xfId="0" applyFont="1" applyFill="1" applyBorder="1" applyAlignment="1">
      <alignment horizontal="center" vertical="center"/>
    </xf>
    <xf numFmtId="0" fontId="0" fillId="25" borderId="12" xfId="0" applyFill="1" applyBorder="1"/>
    <xf numFmtId="0" fontId="2" fillId="21" borderId="23" xfId="0" applyFont="1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2" fillId="24" borderId="34" xfId="0" applyFont="1" applyFill="1" applyBorder="1" applyAlignment="1">
      <alignment vertical="center"/>
    </xf>
    <xf numFmtId="0" fontId="2" fillId="24" borderId="24" xfId="0" applyFont="1" applyFill="1" applyBorder="1" applyAlignment="1">
      <alignment vertical="center"/>
    </xf>
    <xf numFmtId="0" fontId="0" fillId="28" borderId="23" xfId="0" applyFont="1" applyFill="1" applyBorder="1" applyAlignment="1">
      <alignment horizontal="center" vertical="center"/>
    </xf>
    <xf numFmtId="0" fontId="0" fillId="25" borderId="34" xfId="0" applyFill="1" applyBorder="1" applyAlignment="1"/>
    <xf numFmtId="0" fontId="0" fillId="25" borderId="29" xfId="0" applyFill="1" applyBorder="1" applyAlignment="1"/>
    <xf numFmtId="0" fontId="2" fillId="22" borderId="23" xfId="0" applyFont="1" applyFill="1" applyBorder="1" applyAlignment="1">
      <alignment horizontal="center" vertical="center"/>
    </xf>
    <xf numFmtId="0" fontId="0" fillId="25" borderId="16" xfId="0" applyFill="1" applyBorder="1" applyAlignment="1"/>
    <xf numFmtId="0" fontId="0" fillId="25" borderId="17" xfId="0" applyFill="1" applyBorder="1" applyAlignment="1"/>
    <xf numFmtId="0" fontId="0" fillId="25" borderId="35" xfId="0" applyFill="1" applyBorder="1" applyAlignment="1"/>
    <xf numFmtId="0" fontId="0" fillId="25" borderId="36" xfId="0" applyFill="1" applyBorder="1" applyAlignment="1"/>
    <xf numFmtId="0" fontId="2" fillId="24" borderId="26" xfId="0" applyFont="1" applyFill="1" applyBorder="1" applyAlignment="1">
      <alignment vertical="center"/>
    </xf>
    <xf numFmtId="0" fontId="2" fillId="24" borderId="27" xfId="0" applyFont="1" applyFill="1" applyBorder="1" applyAlignment="1">
      <alignment vertical="center"/>
    </xf>
    <xf numFmtId="0" fontId="2" fillId="30" borderId="23" xfId="0" applyFont="1" applyFill="1" applyBorder="1" applyAlignment="1">
      <alignment horizontal="center" vertical="center"/>
    </xf>
    <xf numFmtId="0" fontId="2" fillId="30" borderId="25" xfId="0" applyFont="1" applyFill="1" applyBorder="1" applyAlignment="1">
      <alignment horizontal="center" vertical="center"/>
    </xf>
    <xf numFmtId="0" fontId="2" fillId="31" borderId="23" xfId="0" applyFont="1" applyFill="1" applyBorder="1" applyAlignment="1">
      <alignment horizontal="center" vertical="center"/>
    </xf>
    <xf numFmtId="0" fontId="0" fillId="25" borderId="0" xfId="0" applyFill="1"/>
    <xf numFmtId="0" fontId="2" fillId="24" borderId="0" xfId="0" applyFont="1" applyFill="1" applyAlignment="1">
      <alignment vertical="center"/>
    </xf>
    <xf numFmtId="0" fontId="0" fillId="28" borderId="23" xfId="0" applyFill="1" applyBorder="1" applyAlignment="1">
      <alignment horizontal="center" vertical="center"/>
    </xf>
    <xf numFmtId="0" fontId="0" fillId="25" borderId="34" xfId="0" applyFill="1" applyBorder="1"/>
    <xf numFmtId="0" fontId="0" fillId="25" borderId="4" xfId="0" applyFill="1" applyBorder="1"/>
    <xf numFmtId="0" fontId="0" fillId="25" borderId="5" xfId="0" applyFill="1" applyBorder="1"/>
    <xf numFmtId="0" fontId="0" fillId="25" borderId="7" xfId="0" applyFill="1" applyBorder="1"/>
    <xf numFmtId="0" fontId="0" fillId="25" borderId="29" xfId="0" applyFill="1" applyBorder="1"/>
    <xf numFmtId="0" fontId="0" fillId="25" borderId="9" xfId="0" applyFill="1" applyBorder="1"/>
    <xf numFmtId="0" fontId="0" fillId="25" borderId="16" xfId="0" applyFill="1" applyBorder="1"/>
    <xf numFmtId="0" fontId="0" fillId="25" borderId="17" xfId="0" applyFill="1" applyBorder="1"/>
    <xf numFmtId="0" fontId="0" fillId="25" borderId="35" xfId="0" applyFill="1" applyBorder="1"/>
    <xf numFmtId="0" fontId="0" fillId="25" borderId="36" xfId="0" applyFill="1" applyBorder="1"/>
    <xf numFmtId="0" fontId="22" fillId="2" borderId="21" xfId="0" applyFont="1" applyFill="1" applyBorder="1" applyAlignment="1">
      <alignment horizontal="center" vertical="center"/>
    </xf>
    <xf numFmtId="0" fontId="22" fillId="22" borderId="21" xfId="0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19" fillId="23" borderId="1" xfId="0" applyFont="1" applyFill="1" applyBorder="1" applyAlignment="1">
      <alignment horizontal="center" vertical="center"/>
    </xf>
    <xf numFmtId="0" fontId="19" fillId="23" borderId="2" xfId="0" applyFont="1" applyFill="1" applyBorder="1" applyAlignment="1">
      <alignment horizontal="center" vertical="center"/>
    </xf>
    <xf numFmtId="38" fontId="7" fillId="0" borderId="3" xfId="0" applyNumberFormat="1" applyFont="1" applyBorder="1" applyAlignment="1">
      <alignment horizontal="center" vertical="center"/>
    </xf>
    <xf numFmtId="0" fontId="0" fillId="27" borderId="16" xfId="0" applyFill="1" applyBorder="1" applyAlignment="1">
      <alignment horizontal="center"/>
    </xf>
    <xf numFmtId="0" fontId="0" fillId="27" borderId="17" xfId="0" applyFill="1" applyBorder="1" applyAlignment="1">
      <alignment horizontal="center"/>
    </xf>
    <xf numFmtId="0" fontId="0" fillId="27" borderId="12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0" fontId="0" fillId="27" borderId="15" xfId="0" applyFill="1" applyBorder="1" applyAlignment="1">
      <alignment horizontal="center"/>
    </xf>
    <xf numFmtId="0" fontId="0" fillId="27" borderId="18" xfId="0" applyFill="1" applyBorder="1" applyAlignment="1">
      <alignment horizontal="center"/>
    </xf>
    <xf numFmtId="0" fontId="21" fillId="25" borderId="21" xfId="0" applyFont="1" applyFill="1" applyBorder="1" applyAlignment="1">
      <alignment horizontal="center" vertical="top" wrapText="1"/>
    </xf>
    <xf numFmtId="0" fontId="21" fillId="25" borderId="21" xfId="0" applyFont="1" applyFill="1" applyBorder="1" applyAlignment="1">
      <alignment horizontal="center" vertical="top"/>
    </xf>
    <xf numFmtId="0" fontId="21" fillId="25" borderId="22" xfId="0" applyFont="1" applyFill="1" applyBorder="1" applyAlignment="1">
      <alignment horizontal="center" vertical="top"/>
    </xf>
    <xf numFmtId="0" fontId="21" fillId="25" borderId="3" xfId="0" applyFont="1" applyFill="1" applyBorder="1" applyAlignment="1">
      <alignment horizontal="center" vertical="top"/>
    </xf>
    <xf numFmtId="0" fontId="21" fillId="25" borderId="24" xfId="0" applyFont="1" applyFill="1" applyBorder="1" applyAlignment="1">
      <alignment horizontal="center" vertical="top"/>
    </xf>
    <xf numFmtId="0" fontId="0" fillId="11" borderId="19" xfId="0" applyFill="1" applyBorder="1" applyAlignment="1">
      <alignment horizontal="center"/>
    </xf>
    <xf numFmtId="0" fontId="26" fillId="11" borderId="29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7" xfId="0" applyFill="1" applyBorder="1" applyAlignment="1">
      <alignment horizontal="center"/>
    </xf>
    <xf numFmtId="3" fontId="24" fillId="12" borderId="3" xfId="0" applyNumberFormat="1" applyFont="1" applyFill="1" applyBorder="1" applyAlignment="1">
      <alignment horizontal="center" vertical="center"/>
    </xf>
    <xf numFmtId="3" fontId="24" fillId="12" borderId="24" xfId="0" applyNumberFormat="1" applyFont="1" applyFill="1" applyBorder="1" applyAlignment="1">
      <alignment horizontal="center" vertical="center"/>
    </xf>
    <xf numFmtId="3" fontId="24" fillId="12" borderId="26" xfId="0" applyNumberFormat="1" applyFont="1" applyFill="1" applyBorder="1" applyAlignment="1">
      <alignment horizontal="center" vertical="center"/>
    </xf>
    <xf numFmtId="3" fontId="24" fillId="12" borderId="27" xfId="0" applyNumberFormat="1" applyFont="1" applyFill="1" applyBorder="1" applyAlignment="1">
      <alignment horizontal="center" vertical="center"/>
    </xf>
    <xf numFmtId="0" fontId="0" fillId="27" borderId="20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7" borderId="25" xfId="0" applyFill="1" applyBorder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2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7" borderId="31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25" fillId="32" borderId="20" xfId="0" applyFont="1" applyFill="1" applyBorder="1" applyAlignment="1">
      <alignment horizontal="center" vertical="center" wrapText="1"/>
    </xf>
    <xf numFmtId="0" fontId="25" fillId="32" borderId="23" xfId="0" applyFont="1" applyFill="1" applyBorder="1" applyAlignment="1">
      <alignment horizontal="center" vertical="center" wrapText="1"/>
    </xf>
    <xf numFmtId="10" fontId="24" fillId="12" borderId="3" xfId="1" applyNumberFormat="1" applyFont="1" applyFill="1" applyBorder="1" applyAlignment="1">
      <alignment horizontal="center" vertical="center"/>
    </xf>
    <xf numFmtId="10" fontId="24" fillId="12" borderId="24" xfId="1" applyNumberFormat="1" applyFont="1" applyFill="1" applyBorder="1" applyAlignment="1">
      <alignment horizontal="center" vertical="center"/>
    </xf>
    <xf numFmtId="10" fontId="24" fillId="12" borderId="26" xfId="1" applyNumberFormat="1" applyFont="1" applyFill="1" applyBorder="1" applyAlignment="1">
      <alignment horizontal="center" vertical="center"/>
    </xf>
    <xf numFmtId="10" fontId="24" fillId="12" borderId="27" xfId="1" applyNumberFormat="1" applyFont="1" applyFill="1" applyBorder="1" applyAlignment="1">
      <alignment horizontal="center" vertical="center"/>
    </xf>
    <xf numFmtId="0" fontId="23" fillId="27" borderId="33" xfId="0" applyFont="1" applyFill="1" applyBorder="1" applyAlignment="1">
      <alignment horizontal="center" vertical="center" wrapText="1"/>
    </xf>
    <xf numFmtId="10" fontId="24" fillId="12" borderId="21" xfId="1" applyNumberFormat="1" applyFont="1" applyFill="1" applyBorder="1" applyAlignment="1">
      <alignment horizontal="center" vertical="center"/>
    </xf>
    <xf numFmtId="10" fontId="24" fillId="12" borderId="22" xfId="1" applyNumberFormat="1" applyFont="1" applyFill="1" applyBorder="1" applyAlignment="1">
      <alignment horizontal="center" vertical="center"/>
    </xf>
    <xf numFmtId="0" fontId="23" fillId="29" borderId="23" xfId="0" applyFont="1" applyFill="1" applyBorder="1" applyAlignment="1">
      <alignment horizontal="center" vertical="center" wrapText="1"/>
    </xf>
    <xf numFmtId="0" fontId="23" fillId="29" borderId="2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center" vertical="center" wrapText="1"/>
    </xf>
    <xf numFmtId="3" fontId="4" fillId="15" borderId="3" xfId="0" applyNumberFormat="1" applyFont="1" applyFill="1" applyBorder="1" applyAlignment="1">
      <alignment horizontal="center" vertical="center" wrapText="1"/>
    </xf>
    <xf numFmtId="3" fontId="4" fillId="16" borderId="3" xfId="0" applyNumberFormat="1" applyFont="1" applyFill="1" applyBorder="1" applyAlignment="1">
      <alignment horizontal="center" vertical="center" wrapText="1"/>
    </xf>
    <xf numFmtId="3" fontId="4" fillId="18" borderId="3" xfId="0" applyNumberFormat="1" applyFont="1" applyFill="1" applyBorder="1" applyAlignment="1">
      <alignment horizontal="center" vertical="center" wrapText="1"/>
    </xf>
    <xf numFmtId="16" fontId="11" fillId="3" borderId="1" xfId="0" applyNumberFormat="1" applyFont="1" applyFill="1" applyBorder="1" applyAlignment="1">
      <alignment horizontal="center" vertical="center"/>
    </xf>
    <xf numFmtId="16" fontId="11" fillId="3" borderId="2" xfId="0" applyNumberFormat="1" applyFont="1" applyFill="1" applyBorder="1" applyAlignment="1">
      <alignment horizontal="center" vertical="center"/>
    </xf>
    <xf numFmtId="16" fontId="11" fillId="3" borderId="3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/>
    </xf>
    <xf numFmtId="0" fontId="20" fillId="11" borderId="29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center"/>
    </xf>
    <xf numFmtId="0" fontId="20" fillId="11" borderId="7" xfId="0" applyFont="1" applyFill="1" applyBorder="1" applyAlignment="1">
      <alignment horizontal="center"/>
    </xf>
    <xf numFmtId="164" fontId="0" fillId="26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33"/>
      <color rgb="FF00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241757451551439"/>
          <c:y val="0.33482214723159603"/>
          <c:w val="0.34603314996584333"/>
          <c:h val="0.48115085614298214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BC-4790-ADDF-F03A5160A9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BC-4790-ADDF-F03A5160A9E2}"/>
              </c:ext>
            </c:extLst>
          </c:dPt>
          <c:dLbls>
            <c:dLbl>
              <c:idx val="0"/>
              <c:layout>
                <c:manualLayout>
                  <c:x val="-0.34895372667457664"/>
                  <c:y val="-0.202723659542557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27967517051389"/>
                      <c:h val="0.21386826646669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3BC-4790-ADDF-F03A5160A9E2}"/>
                </c:ext>
              </c:extLst>
            </c:dLbl>
            <c:dLbl>
              <c:idx val="1"/>
              <c:layout>
                <c:manualLayout>
                  <c:x val="0.32918922805882139"/>
                  <c:y val="0.184259467566554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01592780354511"/>
                      <c:h val="0.21018656451727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BC-4790-ADDF-F03A5160A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23-24'!$AA$15:$AA$16</c:f>
              <c:strCache>
                <c:ptCount val="2"/>
                <c:pt idx="0">
                  <c:v>Sale</c:v>
                </c:pt>
                <c:pt idx="1">
                  <c:v>Balance</c:v>
                </c:pt>
              </c:strCache>
            </c:strRef>
          </c:cat>
          <c:val>
            <c:numRef>
              <c:f>'Sales FY 23-24'!$AB$15:$AB$16</c:f>
              <c:numCache>
                <c:formatCode>#,##0_);[Red]\(#,##0\)</c:formatCode>
                <c:ptCount val="2"/>
                <c:pt idx="0" formatCode="#,##0">
                  <c:v>1931549450.3328903</c:v>
                </c:pt>
                <c:pt idx="1">
                  <c:v>-68450549.667109728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BC-4790-ADDF-F03A5160A9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3242368676518192E-2"/>
          <c:y val="7.6190476190476197E-2"/>
          <c:w val="0.79479380145974898"/>
          <c:h val="0.21428721409823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31746688640664106"/>
          <c:w val="1"/>
          <c:h val="0.595688213391930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43-40F0-93D7-C1E98EC16A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43-40F0-93D7-C1E98EC16AFE}"/>
              </c:ext>
            </c:extLst>
          </c:dPt>
          <c:dLbls>
            <c:dLbl>
              <c:idx val="0"/>
              <c:layout>
                <c:manualLayout>
                  <c:x val="-0.32898470652752154"/>
                  <c:y val="-0.241287014071741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43-40F0-93D7-C1E98EC16AFE}"/>
                </c:ext>
              </c:extLst>
            </c:dLbl>
            <c:dLbl>
              <c:idx val="1"/>
              <c:layout>
                <c:manualLayout>
                  <c:x val="0.32008645978076272"/>
                  <c:y val="0.229185291232535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3-40F0-93D7-C1E98EC16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23-24'!$AB$19:$AB$20</c:f>
              <c:strCache>
                <c:ptCount val="2"/>
                <c:pt idx="0">
                  <c:v>Total Sale</c:v>
                </c:pt>
                <c:pt idx="1">
                  <c:v>Air Cost</c:v>
                </c:pt>
              </c:strCache>
            </c:strRef>
          </c:cat>
          <c:val>
            <c:numRef>
              <c:f>'Sales FY 23-24'!$AC$19:$AC$20</c:f>
              <c:numCache>
                <c:formatCode>#,##0</c:formatCode>
                <c:ptCount val="2"/>
                <c:pt idx="0">
                  <c:v>1931549450.3328903</c:v>
                </c:pt>
                <c:pt idx="1">
                  <c:v>23165286.000001885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43-40F0-93D7-C1E98EC16AF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62418002332045"/>
          <c:y val="0.35247594050743658"/>
          <c:w val="0.39494618868138071"/>
          <c:h val="0.475961145882405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1A-4A65-8018-32ECFA1B0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1A-4A65-8018-32ECFA1B034F}"/>
              </c:ext>
            </c:extLst>
          </c:dPt>
          <c:dLbls>
            <c:dLbl>
              <c:idx val="0"/>
              <c:layout>
                <c:manualLayout>
                  <c:x val="-0.43708439614062328"/>
                  <c:y val="-0.145456176952239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99756264638439"/>
                      <c:h val="0.2271271677705644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361A-4A65-8018-32ECFA1B034F}"/>
                </c:ext>
              </c:extLst>
            </c:dLbl>
            <c:dLbl>
              <c:idx val="1"/>
              <c:layout>
                <c:manualLayout>
                  <c:x val="0.41767956822298602"/>
                  <c:y val="0.162011351145209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90846938182879"/>
                      <c:h val="0.1827292101307849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361A-4A65-8018-32ECFA1B0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23-24'!$Z$19:$Z$20</c:f>
              <c:strCache>
                <c:ptCount val="2"/>
                <c:pt idx="0">
                  <c:v>Ship Qty</c:v>
                </c:pt>
                <c:pt idx="1">
                  <c:v>Air Qty</c:v>
                </c:pt>
              </c:strCache>
            </c:strRef>
          </c:cat>
          <c:val>
            <c:numRef>
              <c:f>'Sales FY 23-24'!$AA$19:$AA$20</c:f>
              <c:numCache>
                <c:formatCode>#,##0</c:formatCode>
                <c:ptCount val="2"/>
                <c:pt idx="0">
                  <c:v>3472718</c:v>
                </c:pt>
                <c:pt idx="1">
                  <c:v>760696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1A-4A65-8018-32ECFA1B03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241757451551439"/>
          <c:y val="0.33482214723159603"/>
          <c:w val="0.34603314996584333"/>
          <c:h val="0.48115085614298214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8C-44DB-93E4-6DFDC40653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8C-44DB-93E4-6DFDC40653DE}"/>
              </c:ext>
            </c:extLst>
          </c:dPt>
          <c:dLbls>
            <c:dLbl>
              <c:idx val="0"/>
              <c:layout>
                <c:manualLayout>
                  <c:x val="-0.4288278965129359"/>
                  <c:y val="-6.30411198600174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27967517051389"/>
                      <c:h val="0.21386826646669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E8C-44DB-93E4-6DFDC40653DE}"/>
                </c:ext>
              </c:extLst>
            </c:dLbl>
            <c:dLbl>
              <c:idx val="1"/>
              <c:layout>
                <c:manualLayout>
                  <c:x val="0.43792956649649556"/>
                  <c:y val="1.9180102487189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01592780354511"/>
                      <c:h val="0.21018656451727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E8C-44DB-93E4-6DFDC40653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24-25'!$AA$15:$AA$16</c:f>
              <c:strCache>
                <c:ptCount val="2"/>
                <c:pt idx="0">
                  <c:v>Sale</c:v>
                </c:pt>
                <c:pt idx="1">
                  <c:v>Balance</c:v>
                </c:pt>
              </c:strCache>
            </c:strRef>
          </c:cat>
          <c:val>
            <c:numRef>
              <c:f>'Sales FY 24-25'!$AB$15:$AB$16</c:f>
              <c:numCache>
                <c:formatCode>#,##0_);[Red]\(#,##0\)</c:formatCode>
                <c:ptCount val="2"/>
                <c:pt idx="0" formatCode="#,##0">
                  <c:v>1331040679.2464349</c:v>
                </c:pt>
                <c:pt idx="1">
                  <c:v>-894959320.75356507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C-44DB-93E4-6DFDC40653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3242368676518192E-2"/>
          <c:y val="7.6190476190476197E-2"/>
          <c:w val="0.79479380145974898"/>
          <c:h val="0.21428721409823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31746688640664106"/>
          <c:w val="1"/>
          <c:h val="0.595688213391930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94-44AB-84D3-BE16EC0DF48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894-44AB-84D3-BE16EC0DF486}"/>
              </c:ext>
            </c:extLst>
          </c:dPt>
          <c:dLbls>
            <c:dLbl>
              <c:idx val="0"/>
              <c:layout>
                <c:manualLayout>
                  <c:x val="-0.32898470652752154"/>
                  <c:y val="-0.241287014071741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4-44AB-84D3-BE16EC0DF486}"/>
                </c:ext>
              </c:extLst>
            </c:dLbl>
            <c:dLbl>
              <c:idx val="1"/>
              <c:layout>
                <c:manualLayout>
                  <c:x val="0.32008645978076272"/>
                  <c:y val="0.229185291232535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4-44AB-84D3-BE16EC0DF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24-25'!$AB$19:$AB$20</c:f>
              <c:strCache>
                <c:ptCount val="2"/>
                <c:pt idx="0">
                  <c:v>Total Sale</c:v>
                </c:pt>
                <c:pt idx="1">
                  <c:v>Air Cost</c:v>
                </c:pt>
              </c:strCache>
            </c:strRef>
          </c:cat>
          <c:val>
            <c:numRef>
              <c:f>'Sales FY 24-25'!$AC$19:$AC$20</c:f>
              <c:numCache>
                <c:formatCode>#,##0</c:formatCode>
                <c:ptCount val="2"/>
                <c:pt idx="0">
                  <c:v>1331040679.2464349</c:v>
                </c:pt>
                <c:pt idx="1">
                  <c:v>29847863.000000373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4-44AB-84D3-BE16EC0DF4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62418002332045"/>
          <c:y val="0.35247594050743658"/>
          <c:w val="0.39494618868138071"/>
          <c:h val="0.475961145882405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54-413A-8B5D-00AA8D3A96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4-413A-8B5D-00AA8D3A9610}"/>
              </c:ext>
            </c:extLst>
          </c:dPt>
          <c:dLbls>
            <c:dLbl>
              <c:idx val="0"/>
              <c:layout>
                <c:manualLayout>
                  <c:x val="-0.3995257106946139"/>
                  <c:y val="-0.179644211140274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83%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99756264638439"/>
                      <c:h val="0.2271271677705644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8954-413A-8B5D-00AA8D3A9610}"/>
                </c:ext>
              </c:extLst>
            </c:dLbl>
            <c:dLbl>
              <c:idx val="1"/>
              <c:layout>
                <c:manualLayout>
                  <c:x val="0.39420553759107135"/>
                  <c:y val="0.127823316957175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85712173302279"/>
                      <c:h val="0.2283132557148304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8954-413A-8B5D-00AA8D3A96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'Sales FY 24-25'!$Z$19:$Z$20</c:f>
              <c:strCache>
                <c:ptCount val="2"/>
                <c:pt idx="0">
                  <c:v>Ship Qty</c:v>
                </c:pt>
                <c:pt idx="1">
                  <c:v>Air Qty</c:v>
                </c:pt>
              </c:strCache>
            </c:strRef>
          </c:cat>
          <c:val>
            <c:numRef>
              <c:f>'Sales FY 24-25'!$AA$19:$AA$20</c:f>
              <c:numCache>
                <c:formatCode>#,##0</c:formatCode>
                <c:ptCount val="2"/>
                <c:pt idx="0">
                  <c:v>2289751</c:v>
                </c:pt>
                <c:pt idx="1">
                  <c:v>394184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4-413A-8B5D-00AA8D3A96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171450</xdr:rowOff>
    </xdr:from>
    <xdr:to>
      <xdr:col>19</xdr:col>
      <xdr:colOff>323850</xdr:colOff>
      <xdr:row>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8CB4A6-6371-4729-B806-31AC8B879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39</xdr:col>
      <xdr:colOff>571500</xdr:colOff>
      <xdr:row>10</xdr:row>
      <xdr:rowOff>6317</xdr:rowOff>
    </xdr:from>
    <xdr:to>
      <xdr:col>42</xdr:col>
      <xdr:colOff>247650</xdr:colOff>
      <xdr:row>18</xdr:row>
      <xdr:rowOff>9740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5F1702-B834-4D93-9248-5403898F3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60075" y="1797017"/>
          <a:ext cx="1504950" cy="1279773"/>
        </a:xfrm>
        <a:prstGeom prst="rect">
          <a:avLst/>
        </a:prstGeom>
      </xdr:spPr>
    </xdr:pic>
    <xdr:clientData/>
  </xdr:twoCellAnchor>
  <xdr:twoCellAnchor editAs="oneCell">
    <xdr:from>
      <xdr:col>39</xdr:col>
      <xdr:colOff>590550</xdr:colOff>
      <xdr:row>3</xdr:row>
      <xdr:rowOff>103072</xdr:rowOff>
    </xdr:from>
    <xdr:to>
      <xdr:col>42</xdr:col>
      <xdr:colOff>219075</xdr:colOff>
      <xdr:row>10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BCE4B7-3E28-4516-8C78-60B085C60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79125" y="674572"/>
          <a:ext cx="1457325" cy="1239954"/>
        </a:xfrm>
        <a:prstGeom prst="rect">
          <a:avLst/>
        </a:prstGeom>
      </xdr:spPr>
    </xdr:pic>
    <xdr:clientData/>
  </xdr:twoCellAnchor>
  <xdr:twoCellAnchor>
    <xdr:from>
      <xdr:col>16</xdr:col>
      <xdr:colOff>19050</xdr:colOff>
      <xdr:row>14</xdr:row>
      <xdr:rowOff>0</xdr:rowOff>
    </xdr:from>
    <xdr:to>
      <xdr:col>19</xdr:col>
      <xdr:colOff>323850</xdr:colOff>
      <xdr:row>19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A0EE75-3D8E-46E3-9353-07A5C5BDD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7</xdr:row>
      <xdr:rowOff>76200</xdr:rowOff>
    </xdr:from>
    <xdr:to>
      <xdr:col>19</xdr:col>
      <xdr:colOff>247650</xdr:colOff>
      <xdr:row>14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E3E289E-5456-460B-9094-32E9F5AA9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171450</xdr:rowOff>
    </xdr:from>
    <xdr:to>
      <xdr:col>19</xdr:col>
      <xdr:colOff>323850</xdr:colOff>
      <xdr:row>8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4FF215-FC23-44F0-B04F-88D170A66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39</xdr:col>
      <xdr:colOff>571500</xdr:colOff>
      <xdr:row>10</xdr:row>
      <xdr:rowOff>6317</xdr:rowOff>
    </xdr:from>
    <xdr:to>
      <xdr:col>42</xdr:col>
      <xdr:colOff>247650</xdr:colOff>
      <xdr:row>18</xdr:row>
      <xdr:rowOff>9740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43693-3064-47DE-9897-21A28C4A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74375" y="1787492"/>
          <a:ext cx="1504950" cy="1279773"/>
        </a:xfrm>
        <a:prstGeom prst="rect">
          <a:avLst/>
        </a:prstGeom>
      </xdr:spPr>
    </xdr:pic>
    <xdr:clientData/>
  </xdr:twoCellAnchor>
  <xdr:twoCellAnchor editAs="oneCell">
    <xdr:from>
      <xdr:col>39</xdr:col>
      <xdr:colOff>590550</xdr:colOff>
      <xdr:row>3</xdr:row>
      <xdr:rowOff>103072</xdr:rowOff>
    </xdr:from>
    <xdr:to>
      <xdr:col>42</xdr:col>
      <xdr:colOff>219075</xdr:colOff>
      <xdr:row>10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8196A5-FB4F-481B-8A85-8326A34E1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93425" y="550747"/>
          <a:ext cx="1457325" cy="1239954"/>
        </a:xfrm>
        <a:prstGeom prst="rect">
          <a:avLst/>
        </a:prstGeom>
      </xdr:spPr>
    </xdr:pic>
    <xdr:clientData/>
  </xdr:twoCellAnchor>
  <xdr:twoCellAnchor>
    <xdr:from>
      <xdr:col>16</xdr:col>
      <xdr:colOff>19050</xdr:colOff>
      <xdr:row>14</xdr:row>
      <xdr:rowOff>0</xdr:rowOff>
    </xdr:from>
    <xdr:to>
      <xdr:col>19</xdr:col>
      <xdr:colOff>323850</xdr:colOff>
      <xdr:row>19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98A9200-C601-4D73-BAED-D7E457C66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7</xdr:row>
      <xdr:rowOff>76200</xdr:rowOff>
    </xdr:from>
    <xdr:to>
      <xdr:col>19</xdr:col>
      <xdr:colOff>247650</xdr:colOff>
      <xdr:row>14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716FD6-884E-467D-A88E-F1B37ABB9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68B6-8BFA-4D93-BA3F-34FF908BCAC6}">
  <sheetPr>
    <tabColor rgb="FFFFFF00"/>
  </sheetPr>
  <dimension ref="A1:O4"/>
  <sheetViews>
    <sheetView workbookViewId="0">
      <selection activeCell="P10" sqref="P10:P12"/>
    </sheetView>
  </sheetViews>
  <sheetFormatPr defaultColWidth="9.1796875" defaultRowHeight="23.5" x14ac:dyDescent="0.55000000000000004"/>
  <cols>
    <col min="1" max="1" width="27.81640625" style="1" bestFit="1" customWidth="1"/>
    <col min="2" max="2" width="10.81640625" style="1" bestFit="1" customWidth="1"/>
    <col min="3" max="3" width="11.81640625" style="1" bestFit="1" customWidth="1"/>
    <col min="4" max="4" width="12.1796875" style="1" bestFit="1" customWidth="1"/>
    <col min="5" max="5" width="11" style="1" bestFit="1" customWidth="1"/>
    <col min="6" max="6" width="11.1796875" style="1" bestFit="1" customWidth="1"/>
    <col min="7" max="7" width="10.7265625" style="1" bestFit="1" customWidth="1"/>
    <col min="8" max="8" width="10.453125" style="1" bestFit="1" customWidth="1"/>
    <col min="9" max="9" width="11.26953125" style="1" bestFit="1" customWidth="1"/>
    <col min="10" max="10" width="10.81640625" style="1" bestFit="1" customWidth="1"/>
    <col min="11" max="11" width="10.26953125" style="1" bestFit="1" customWidth="1"/>
    <col min="12" max="12" width="10.7265625" style="1" bestFit="1" customWidth="1"/>
    <col min="13" max="13" width="11.54296875" style="1" bestFit="1" customWidth="1"/>
    <col min="14" max="14" width="18.453125" style="1" bestFit="1" customWidth="1"/>
    <col min="15" max="15" width="8.26953125" style="1" bestFit="1" customWidth="1"/>
    <col min="16" max="16384" width="9.1796875" style="1"/>
  </cols>
  <sheetData>
    <row r="1" spans="1:15" x14ac:dyDescent="0.55000000000000004">
      <c r="A1" s="8" t="s">
        <v>11</v>
      </c>
      <c r="B1" s="8" t="s">
        <v>12</v>
      </c>
      <c r="C1" s="8" t="s">
        <v>13</v>
      </c>
      <c r="D1" s="8" t="s">
        <v>14</v>
      </c>
      <c r="E1" s="8" t="s">
        <v>15</v>
      </c>
      <c r="F1" s="8" t="s">
        <v>16</v>
      </c>
      <c r="G1" s="8" t="s">
        <v>17</v>
      </c>
      <c r="H1" s="8" t="s">
        <v>18</v>
      </c>
      <c r="I1" s="8" t="s">
        <v>19</v>
      </c>
      <c r="J1" s="8" t="s">
        <v>20</v>
      </c>
      <c r="K1" s="8" t="s">
        <v>21</v>
      </c>
      <c r="L1" s="8" t="s">
        <v>22</v>
      </c>
      <c r="M1" s="8" t="s">
        <v>23</v>
      </c>
      <c r="N1" s="8" t="s">
        <v>1</v>
      </c>
      <c r="O1" s="8" t="s">
        <v>24</v>
      </c>
    </row>
    <row r="2" spans="1:15" x14ac:dyDescent="0.55000000000000004">
      <c r="A2" s="9" t="s">
        <v>25</v>
      </c>
      <c r="B2" s="2">
        <v>5.76</v>
      </c>
      <c r="C2" s="2">
        <v>6.3</v>
      </c>
      <c r="D2" s="2">
        <v>5.5</v>
      </c>
      <c r="E2" s="2">
        <v>4.9000000000000004</v>
      </c>
      <c r="F2" s="2">
        <v>5.5</v>
      </c>
      <c r="G2" s="2">
        <v>6</v>
      </c>
      <c r="H2" s="2">
        <v>4.7</v>
      </c>
      <c r="I2" s="2">
        <v>2.3199999999999998</v>
      </c>
      <c r="J2" s="2">
        <v>3.7</v>
      </c>
      <c r="K2" s="2">
        <v>4</v>
      </c>
      <c r="L2" s="2">
        <v>4</v>
      </c>
      <c r="M2" s="2">
        <v>6.3</v>
      </c>
      <c r="N2" s="2">
        <f>SUM(B2:M2)</f>
        <v>58.980000000000004</v>
      </c>
      <c r="O2" s="2">
        <f>N2/12</f>
        <v>4.915</v>
      </c>
    </row>
    <row r="3" spans="1:15" x14ac:dyDescent="0.55000000000000004">
      <c r="A3" s="9" t="s">
        <v>26</v>
      </c>
      <c r="B3" s="2">
        <v>4.5999999999999996</v>
      </c>
      <c r="C3" s="2">
        <v>6</v>
      </c>
      <c r="D3" s="2">
        <v>7.14</v>
      </c>
      <c r="E3" s="2">
        <v>5.0999999999999996</v>
      </c>
      <c r="F3" s="2">
        <v>3.85</v>
      </c>
      <c r="G3" s="2">
        <v>3.6</v>
      </c>
      <c r="H3" s="2">
        <v>2.82</v>
      </c>
      <c r="I3" s="2">
        <v>4.12</v>
      </c>
      <c r="J3" s="2">
        <v>2.7</v>
      </c>
      <c r="K3" s="2">
        <v>1.2</v>
      </c>
      <c r="L3" s="2">
        <v>1.2</v>
      </c>
      <c r="M3" s="2">
        <v>3.3</v>
      </c>
      <c r="N3" s="2">
        <f>SUM(B3:M3)</f>
        <v>45.63</v>
      </c>
      <c r="O3" s="2">
        <f>N3/12</f>
        <v>3.8025000000000002</v>
      </c>
    </row>
    <row r="4" spans="1:15" x14ac:dyDescent="0.55000000000000004">
      <c r="A4" s="9" t="s">
        <v>9</v>
      </c>
      <c r="B4" s="2">
        <f>B3-B2</f>
        <v>-1.1600000000000001</v>
      </c>
      <c r="C4" s="2">
        <f t="shared" ref="C4:O4" si="0">C3-C2</f>
        <v>-0.29999999999999982</v>
      </c>
      <c r="D4" s="2">
        <f t="shared" si="0"/>
        <v>1.6399999999999997</v>
      </c>
      <c r="E4" s="2">
        <f t="shared" si="0"/>
        <v>0.19999999999999929</v>
      </c>
      <c r="F4" s="2">
        <f t="shared" si="0"/>
        <v>-1.65</v>
      </c>
      <c r="G4" s="2">
        <f t="shared" si="0"/>
        <v>-2.4</v>
      </c>
      <c r="H4" s="2">
        <f t="shared" si="0"/>
        <v>-1.8800000000000003</v>
      </c>
      <c r="I4" s="2">
        <f t="shared" si="0"/>
        <v>1.8000000000000003</v>
      </c>
      <c r="J4" s="2">
        <f t="shared" si="0"/>
        <v>-1</v>
      </c>
      <c r="K4" s="2">
        <f t="shared" si="0"/>
        <v>-2.8</v>
      </c>
      <c r="L4" s="2">
        <f t="shared" si="0"/>
        <v>-2.8</v>
      </c>
      <c r="M4" s="2">
        <f t="shared" si="0"/>
        <v>-3</v>
      </c>
      <c r="N4" s="2">
        <f t="shared" si="0"/>
        <v>-13.350000000000001</v>
      </c>
      <c r="O4" s="2">
        <f t="shared" si="0"/>
        <v>-1.1124999999999998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2D8E-7A4C-42B8-AF94-69A73E37D96C}">
  <sheetPr>
    <tabColor rgb="FFFFFF00"/>
  </sheetPr>
  <dimension ref="A1:AV97"/>
  <sheetViews>
    <sheetView zoomScaleNormal="100" zoomScaleSheetLayoutView="100" workbookViewId="0">
      <selection activeCell="J15" sqref="J15:K15"/>
    </sheetView>
  </sheetViews>
  <sheetFormatPr defaultRowHeight="14.5" x14ac:dyDescent="0.35"/>
  <cols>
    <col min="1" max="2" width="0.7265625" customWidth="1"/>
    <col min="3" max="3" width="19.7265625" customWidth="1"/>
    <col min="4" max="4" width="10.453125" customWidth="1"/>
    <col min="5" max="5" width="10" customWidth="1"/>
    <col min="6" max="15" width="11.1796875" customWidth="1"/>
    <col min="16" max="16" width="11.1796875" bestFit="1" customWidth="1"/>
    <col min="17" max="17" width="0.7265625" customWidth="1"/>
    <col min="18" max="18" width="7.7265625" style="11" customWidth="1"/>
    <col min="19" max="19" width="8.81640625" style="11" customWidth="1"/>
    <col min="20" max="20" width="5.7265625" style="11" customWidth="1"/>
    <col min="21" max="21" width="0.81640625" style="11" customWidth="1"/>
    <col min="22" max="26" width="5.54296875" style="56" customWidth="1"/>
    <col min="27" max="27" width="10.54296875" style="56" bestFit="1" customWidth="1"/>
    <col min="28" max="28" width="14.26953125" style="56" bestFit="1" customWidth="1"/>
    <col min="29" max="29" width="11.1796875" style="56" bestFit="1" customWidth="1"/>
    <col min="30" max="44" width="9.1796875" style="56"/>
    <col min="45" max="48" width="9.1796875" style="11"/>
  </cols>
  <sheetData>
    <row r="1" spans="1:44" s="11" customFormat="1" ht="5.25" customHeight="1" thickBot="1" x14ac:dyDescent="0.4">
      <c r="A1" s="56"/>
      <c r="B1" s="126"/>
      <c r="C1" s="128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9"/>
      <c r="U1" s="125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</row>
    <row r="2" spans="1:44" ht="24.75" customHeight="1" x14ac:dyDescent="0.35">
      <c r="A2" s="56"/>
      <c r="B2" s="127"/>
      <c r="C2" s="78" t="s">
        <v>11</v>
      </c>
      <c r="D2" s="83" t="s">
        <v>27</v>
      </c>
      <c r="E2" s="83" t="s">
        <v>13</v>
      </c>
      <c r="F2" s="83" t="s">
        <v>14</v>
      </c>
      <c r="G2" s="83" t="s">
        <v>15</v>
      </c>
      <c r="H2" s="83" t="s">
        <v>16</v>
      </c>
      <c r="I2" s="83" t="s">
        <v>28</v>
      </c>
      <c r="J2" s="83" t="s">
        <v>18</v>
      </c>
      <c r="K2" s="83" t="s">
        <v>19</v>
      </c>
      <c r="L2" s="83" t="s">
        <v>20</v>
      </c>
      <c r="M2" s="83" t="s">
        <v>21</v>
      </c>
      <c r="N2" s="83" t="s">
        <v>22</v>
      </c>
      <c r="O2" s="83" t="s">
        <v>23</v>
      </c>
      <c r="P2" s="83" t="s">
        <v>1</v>
      </c>
      <c r="Q2" s="84"/>
      <c r="R2" s="132" t="s">
        <v>6</v>
      </c>
      <c r="S2" s="133"/>
      <c r="T2" s="134"/>
      <c r="U2" s="130"/>
      <c r="V2" s="77"/>
      <c r="W2" s="77"/>
      <c r="X2" s="77"/>
      <c r="Y2" s="77"/>
      <c r="Z2" s="77"/>
    </row>
    <row r="3" spans="1:44" ht="15" customHeight="1" x14ac:dyDescent="0.35">
      <c r="A3" s="56"/>
      <c r="B3" s="127"/>
      <c r="C3" s="85" t="s">
        <v>108</v>
      </c>
      <c r="D3" s="25">
        <v>216506</v>
      </c>
      <c r="E3" s="25">
        <v>407748</v>
      </c>
      <c r="F3" s="25">
        <v>468562</v>
      </c>
      <c r="G3" s="25">
        <v>527798</v>
      </c>
      <c r="H3" s="25">
        <v>331410</v>
      </c>
      <c r="I3" s="25">
        <v>236804</v>
      </c>
      <c r="J3" s="25">
        <v>214628</v>
      </c>
      <c r="K3" s="25">
        <v>322352</v>
      </c>
      <c r="L3" s="25">
        <v>310747</v>
      </c>
      <c r="M3" s="25">
        <v>159302</v>
      </c>
      <c r="N3" s="25">
        <v>126888</v>
      </c>
      <c r="O3" s="25">
        <v>149973</v>
      </c>
      <c r="P3" s="25">
        <f t="shared" ref="P3:P8" si="0">SUM(D3:O3)</f>
        <v>3472718</v>
      </c>
      <c r="Q3" s="102"/>
      <c r="R3" s="135"/>
      <c r="S3" s="135"/>
      <c r="T3" s="136"/>
      <c r="U3" s="130"/>
      <c r="V3" s="77"/>
      <c r="W3" s="77"/>
      <c r="X3" s="77"/>
      <c r="Y3" s="77"/>
      <c r="Z3" s="77"/>
    </row>
    <row r="4" spans="1:44" ht="15" customHeight="1" x14ac:dyDescent="0.35">
      <c r="A4" s="56"/>
      <c r="B4" s="127"/>
      <c r="C4" s="86" t="s">
        <v>112</v>
      </c>
      <c r="D4" s="26">
        <v>1703431.8458021029</v>
      </c>
      <c r="E4" s="26">
        <v>2943694.9612868428</v>
      </c>
      <c r="F4" s="26">
        <v>3238749.5359628359</v>
      </c>
      <c r="G4" s="26">
        <v>3049888.6393583822</v>
      </c>
      <c r="H4" s="26">
        <v>2485778.6768074576</v>
      </c>
      <c r="I4" s="26">
        <v>1766623.6576482691</v>
      </c>
      <c r="J4" s="26">
        <v>1465582.0998642428</v>
      </c>
      <c r="K4" s="26">
        <v>1817049.9562089944</v>
      </c>
      <c r="L4" s="26">
        <v>5126361.7780099269</v>
      </c>
      <c r="M4" s="26">
        <v>837995.87056626577</v>
      </c>
      <c r="N4" s="26">
        <v>678655.83678832115</v>
      </c>
      <c r="O4" s="26">
        <v>732094.77061954793</v>
      </c>
      <c r="P4" s="26">
        <f t="shared" si="0"/>
        <v>25845907.628923193</v>
      </c>
      <c r="Q4" s="102"/>
      <c r="R4" s="135"/>
      <c r="S4" s="135"/>
      <c r="T4" s="136"/>
      <c r="U4" s="130"/>
      <c r="V4" s="77"/>
      <c r="W4" s="77"/>
      <c r="X4" s="77"/>
      <c r="Y4" s="77"/>
      <c r="Z4" s="77"/>
    </row>
    <row r="5" spans="1:44" ht="15" customHeight="1" x14ac:dyDescent="0.35">
      <c r="A5" s="56"/>
      <c r="B5" s="127"/>
      <c r="C5" s="86" t="s">
        <v>113</v>
      </c>
      <c r="D5" s="26">
        <v>138557447.71200001</v>
      </c>
      <c r="E5" s="26">
        <v>239088627.38399994</v>
      </c>
      <c r="F5" s="26">
        <v>263775903.6680001</v>
      </c>
      <c r="G5" s="26">
        <v>248285366.76100004</v>
      </c>
      <c r="H5" s="26">
        <v>203757315.93600011</v>
      </c>
      <c r="I5" s="26">
        <v>145263443.28399998</v>
      </c>
      <c r="J5" s="26">
        <v>120785927.50099999</v>
      </c>
      <c r="K5" s="26">
        <v>149670579.55600002</v>
      </c>
      <c r="L5" s="26">
        <v>143657455.63600004</v>
      </c>
      <c r="M5" s="26">
        <v>69060547.595999986</v>
      </c>
      <c r="N5" s="26">
        <v>55785509.784000009</v>
      </c>
      <c r="O5" s="26">
        <v>60072573.099999994</v>
      </c>
      <c r="P5" s="26">
        <f t="shared" si="0"/>
        <v>1837760697.918</v>
      </c>
      <c r="Q5" s="102"/>
      <c r="R5" s="135"/>
      <c r="S5" s="135"/>
      <c r="T5" s="136"/>
      <c r="U5" s="130"/>
      <c r="V5" s="77"/>
      <c r="W5" s="77"/>
      <c r="X5" s="77"/>
      <c r="Y5" s="77"/>
      <c r="Z5" s="77"/>
    </row>
    <row r="6" spans="1:44" ht="15" customHeight="1" x14ac:dyDescent="0.35">
      <c r="A6" s="56"/>
      <c r="B6" s="127"/>
      <c r="C6" s="86" t="s">
        <v>114</v>
      </c>
      <c r="D6" s="26">
        <v>138557447.71200001</v>
      </c>
      <c r="E6" s="26">
        <v>239011306.78399992</v>
      </c>
      <c r="F6" s="26">
        <v>263775903.6680001</v>
      </c>
      <c r="G6" s="26">
        <v>247311339.60100004</v>
      </c>
      <c r="H6" s="26">
        <v>203757315.93600011</v>
      </c>
      <c r="I6" s="26">
        <v>145263443.28399998</v>
      </c>
      <c r="J6" s="26">
        <v>120785927.50099999</v>
      </c>
      <c r="K6" s="26">
        <v>149670579.55600002</v>
      </c>
      <c r="L6" s="26">
        <v>143657455.63600004</v>
      </c>
      <c r="M6" s="26">
        <v>69060547.595999986</v>
      </c>
      <c r="N6" s="26">
        <v>55785509.784000009</v>
      </c>
      <c r="O6" s="26">
        <v>60072573.099999994</v>
      </c>
      <c r="P6" s="26">
        <f t="shared" si="0"/>
        <v>1836709350.1579998</v>
      </c>
      <c r="Q6" s="102"/>
      <c r="R6" s="135"/>
      <c r="S6" s="135"/>
      <c r="T6" s="136"/>
      <c r="U6" s="130"/>
      <c r="V6" s="77"/>
      <c r="W6" s="77"/>
      <c r="X6" s="77"/>
      <c r="Y6" s="77"/>
      <c r="Z6" s="77"/>
    </row>
    <row r="7" spans="1:44" ht="15" customHeight="1" x14ac:dyDescent="0.35">
      <c r="A7" s="56"/>
      <c r="B7" s="127"/>
      <c r="C7" s="86" t="s">
        <v>115</v>
      </c>
      <c r="D7" s="26">
        <v>7264260.6339599993</v>
      </c>
      <c r="E7" s="26">
        <v>12898626.568520002</v>
      </c>
      <c r="F7" s="26">
        <v>13403937.092039999</v>
      </c>
      <c r="G7" s="26">
        <v>12666487.751554996</v>
      </c>
      <c r="H7" s="26">
        <v>10224702.371179996</v>
      </c>
      <c r="I7" s="26">
        <v>7512399.0086199986</v>
      </c>
      <c r="J7" s="26">
        <v>5970349.5566549981</v>
      </c>
      <c r="K7" s="26">
        <v>7632791.592579999</v>
      </c>
      <c r="L7" s="26">
        <v>6964812.9713799991</v>
      </c>
      <c r="M7" s="26">
        <v>3481715.9737799997</v>
      </c>
      <c r="N7" s="26">
        <v>2798619.8011200004</v>
      </c>
      <c r="O7" s="26">
        <v>3047369.6935000001</v>
      </c>
      <c r="P7" s="26">
        <f t="shared" si="0"/>
        <v>93866073.01489</v>
      </c>
      <c r="Q7" s="102"/>
      <c r="R7" s="135"/>
      <c r="S7" s="135"/>
      <c r="T7" s="136"/>
      <c r="U7" s="130"/>
      <c r="V7" s="77"/>
      <c r="W7" s="77"/>
      <c r="X7" s="77"/>
      <c r="Y7" s="77"/>
      <c r="Z7" s="77"/>
    </row>
    <row r="8" spans="1:44" ht="15" customHeight="1" x14ac:dyDescent="0.35">
      <c r="A8" s="56"/>
      <c r="B8" s="127"/>
      <c r="C8" s="85" t="s">
        <v>107</v>
      </c>
      <c r="D8" s="25">
        <v>145821708.34596005</v>
      </c>
      <c r="E8" s="25">
        <v>251909933.35252002</v>
      </c>
      <c r="F8" s="25">
        <v>277179840.76004004</v>
      </c>
      <c r="G8" s="25">
        <v>260951854.51255494</v>
      </c>
      <c r="H8" s="25">
        <v>213982018.30717993</v>
      </c>
      <c r="I8" s="25">
        <v>152775842.29261997</v>
      </c>
      <c r="J8" s="25">
        <v>126756277.05765502</v>
      </c>
      <c r="K8" s="25">
        <v>157303371.14858001</v>
      </c>
      <c r="L8" s="25">
        <v>150622268.60738009</v>
      </c>
      <c r="M8" s="25">
        <v>72542263.569779992</v>
      </c>
      <c r="N8" s="25">
        <v>58584129.58512</v>
      </c>
      <c r="O8" s="25">
        <v>63119942.793499999</v>
      </c>
      <c r="P8" s="25">
        <f t="shared" si="0"/>
        <v>1931549450.3328903</v>
      </c>
      <c r="Q8" s="102"/>
      <c r="R8" s="135"/>
      <c r="S8" s="135"/>
      <c r="T8" s="136"/>
      <c r="U8" s="130"/>
      <c r="V8" s="77"/>
      <c r="W8" s="77"/>
      <c r="X8" s="77"/>
      <c r="Y8" s="77"/>
      <c r="Z8" s="77"/>
    </row>
    <row r="9" spans="1:44" s="11" customFormat="1" ht="6" customHeight="1" x14ac:dyDescent="0.35">
      <c r="A9" s="56"/>
      <c r="B9" s="127"/>
      <c r="C9" s="8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103"/>
      <c r="R9" s="61"/>
      <c r="S9" s="61"/>
      <c r="T9" s="88"/>
      <c r="U9" s="130"/>
      <c r="V9" s="77"/>
      <c r="W9" s="77"/>
      <c r="X9" s="77"/>
      <c r="Y9" s="77"/>
      <c r="Z9" s="7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</row>
    <row r="10" spans="1:44" s="11" customFormat="1" ht="15" customHeight="1" x14ac:dyDescent="0.35">
      <c r="A10" s="56"/>
      <c r="B10" s="127"/>
      <c r="C10" s="104" t="s">
        <v>95</v>
      </c>
      <c r="D10" s="21">
        <v>166666666.66666666</v>
      </c>
      <c r="E10" s="21">
        <v>166666666.66666666</v>
      </c>
      <c r="F10" s="21">
        <v>166666666.66666666</v>
      </c>
      <c r="G10" s="21">
        <v>166666666.66666666</v>
      </c>
      <c r="H10" s="21">
        <v>166666666.66666666</v>
      </c>
      <c r="I10" s="21">
        <v>166666666.66666666</v>
      </c>
      <c r="J10" s="21">
        <v>166666666.66666666</v>
      </c>
      <c r="K10" s="21">
        <v>166666666.66666666</v>
      </c>
      <c r="L10" s="21">
        <v>166666666.66666666</v>
      </c>
      <c r="M10" s="21">
        <v>166666666.66666666</v>
      </c>
      <c r="N10" s="21">
        <v>166666666.66666666</v>
      </c>
      <c r="O10" s="21">
        <v>166666666.66666666</v>
      </c>
      <c r="P10" s="137"/>
      <c r="Q10" s="102"/>
      <c r="R10" s="61"/>
      <c r="S10" s="61"/>
      <c r="T10" s="88"/>
      <c r="U10" s="130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s="11" customFormat="1" ht="15" customHeight="1" x14ac:dyDescent="0.35">
      <c r="A11" s="56"/>
      <c r="B11" s="127"/>
      <c r="C11" s="104" t="s">
        <v>9</v>
      </c>
      <c r="D11" s="22">
        <f>D8-D10</f>
        <v>-20844958.320706606</v>
      </c>
      <c r="E11" s="22">
        <f t="shared" ref="E11:O11" si="1">E8-E10</f>
        <v>85243266.685853362</v>
      </c>
      <c r="F11" s="22">
        <f t="shared" si="1"/>
        <v>110513174.09337339</v>
      </c>
      <c r="G11" s="22">
        <f t="shared" si="1"/>
        <v>94285187.845888287</v>
      </c>
      <c r="H11" s="22">
        <f t="shared" si="1"/>
        <v>47315351.640513271</v>
      </c>
      <c r="I11" s="22">
        <f t="shared" si="1"/>
        <v>-13890824.374046683</v>
      </c>
      <c r="J11" s="22">
        <f t="shared" si="1"/>
        <v>-39910389.609011635</v>
      </c>
      <c r="K11" s="22">
        <f t="shared" si="1"/>
        <v>-9363295.518086642</v>
      </c>
      <c r="L11" s="22">
        <f t="shared" si="1"/>
        <v>-16044398.059286565</v>
      </c>
      <c r="M11" s="22">
        <f t="shared" si="1"/>
        <v>-94124403.096886665</v>
      </c>
      <c r="N11" s="22">
        <f t="shared" si="1"/>
        <v>-108082537.08154666</v>
      </c>
      <c r="O11" s="22">
        <f t="shared" si="1"/>
        <v>-103546723.87316665</v>
      </c>
      <c r="P11" s="137"/>
      <c r="Q11" s="102"/>
      <c r="R11" s="61"/>
      <c r="S11" s="61"/>
      <c r="T11" s="88"/>
      <c r="U11" s="130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</row>
    <row r="12" spans="1:44" s="11" customFormat="1" ht="15" customHeight="1" x14ac:dyDescent="0.35">
      <c r="A12" s="56"/>
      <c r="B12" s="127"/>
      <c r="C12" s="104" t="s">
        <v>94</v>
      </c>
      <c r="D12" s="23">
        <f>D8/D10</f>
        <v>0.87493025007576031</v>
      </c>
      <c r="E12" s="23">
        <f>E8/E10</f>
        <v>1.5114596001151201</v>
      </c>
      <c r="F12" s="23">
        <f t="shared" ref="F12:O12" si="2">F8/F10</f>
        <v>1.6630790445602404</v>
      </c>
      <c r="G12" s="23">
        <f t="shared" si="2"/>
        <v>1.5657111270753297</v>
      </c>
      <c r="H12" s="23">
        <f t="shared" si="2"/>
        <v>1.2838921098430796</v>
      </c>
      <c r="I12" s="23">
        <f t="shared" si="2"/>
        <v>0.91665505375571987</v>
      </c>
      <c r="J12" s="23">
        <f t="shared" si="2"/>
        <v>0.76053766234593012</v>
      </c>
      <c r="K12" s="23">
        <f t="shared" si="2"/>
        <v>0.94382022689148015</v>
      </c>
      <c r="L12" s="23">
        <f t="shared" si="2"/>
        <v>0.90373361164428057</v>
      </c>
      <c r="M12" s="23">
        <f t="shared" si="2"/>
        <v>0.43525358141867998</v>
      </c>
      <c r="N12" s="23">
        <f t="shared" si="2"/>
        <v>0.35150477751072001</v>
      </c>
      <c r="O12" s="23">
        <f t="shared" si="2"/>
        <v>0.378719656761</v>
      </c>
      <c r="P12" s="137"/>
      <c r="Q12" s="102"/>
      <c r="R12" s="61"/>
      <c r="S12" s="61"/>
      <c r="T12" s="88"/>
      <c r="U12" s="130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</row>
    <row r="13" spans="1:44" s="11" customFormat="1" ht="5.25" customHeight="1" x14ac:dyDescent="0.35">
      <c r="A13" s="56"/>
      <c r="B13" s="127"/>
      <c r="C13" s="105"/>
      <c r="D13" s="106"/>
      <c r="E13" s="106"/>
      <c r="F13" s="106"/>
      <c r="G13" s="106"/>
      <c r="H13" s="107"/>
      <c r="I13" s="107"/>
      <c r="J13" s="107"/>
      <c r="K13" s="107"/>
      <c r="L13" s="106"/>
      <c r="M13" s="106"/>
      <c r="N13" s="106"/>
      <c r="O13" s="106"/>
      <c r="P13" s="108"/>
      <c r="Q13" s="102"/>
      <c r="R13" s="61"/>
      <c r="S13" s="61"/>
      <c r="T13" s="88"/>
      <c r="U13" s="130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</row>
    <row r="14" spans="1:44" ht="15" customHeight="1" x14ac:dyDescent="0.35">
      <c r="A14" s="56"/>
      <c r="B14" s="127"/>
      <c r="C14" s="138"/>
      <c r="D14" s="139"/>
      <c r="E14" s="139"/>
      <c r="F14" s="139"/>
      <c r="G14" s="140"/>
      <c r="H14" s="119" t="s">
        <v>118</v>
      </c>
      <c r="I14" s="120"/>
      <c r="J14" s="118">
        <v>2000000000</v>
      </c>
      <c r="K14" s="118"/>
      <c r="L14" s="141"/>
      <c r="M14" s="142"/>
      <c r="N14" s="142"/>
      <c r="O14" s="142"/>
      <c r="P14" s="143"/>
      <c r="Q14" s="102"/>
      <c r="R14" s="61"/>
      <c r="S14" s="61"/>
      <c r="T14" s="88"/>
      <c r="U14" s="130"/>
      <c r="AA14" s="56" t="s">
        <v>54</v>
      </c>
      <c r="AB14" s="59">
        <f>J14</f>
        <v>2000000000</v>
      </c>
    </row>
    <row r="15" spans="1:44" ht="15" customHeight="1" x14ac:dyDescent="0.35">
      <c r="A15" s="56"/>
      <c r="B15" s="127"/>
      <c r="C15" s="138"/>
      <c r="D15" s="139"/>
      <c r="E15" s="139"/>
      <c r="F15" s="139"/>
      <c r="G15" s="140"/>
      <c r="H15" s="119" t="s">
        <v>53</v>
      </c>
      <c r="I15" s="120"/>
      <c r="J15" s="118">
        <f>P8</f>
        <v>1931549450.3328903</v>
      </c>
      <c r="K15" s="118"/>
      <c r="L15" s="141"/>
      <c r="M15" s="142"/>
      <c r="N15" s="142"/>
      <c r="O15" s="142"/>
      <c r="P15" s="143"/>
      <c r="Q15" s="102"/>
      <c r="R15" s="61"/>
      <c r="S15" s="61"/>
      <c r="T15" s="88"/>
      <c r="U15" s="130"/>
      <c r="AA15" s="56" t="s">
        <v>51</v>
      </c>
      <c r="AB15" s="59">
        <f>J15</f>
        <v>1931549450.3328903</v>
      </c>
    </row>
    <row r="16" spans="1:44" ht="15" customHeight="1" x14ac:dyDescent="0.35">
      <c r="A16" s="56"/>
      <c r="B16" s="127"/>
      <c r="C16" s="138"/>
      <c r="D16" s="139"/>
      <c r="E16" s="139"/>
      <c r="F16" s="139"/>
      <c r="G16" s="140"/>
      <c r="H16" s="119" t="s">
        <v>52</v>
      </c>
      <c r="I16" s="120"/>
      <c r="J16" s="121">
        <f>J15-J14</f>
        <v>-68450549.667109728</v>
      </c>
      <c r="K16" s="121"/>
      <c r="L16" s="141"/>
      <c r="M16" s="142"/>
      <c r="N16" s="142"/>
      <c r="O16" s="142"/>
      <c r="P16" s="143"/>
      <c r="Q16" s="102"/>
      <c r="R16" s="61"/>
      <c r="S16" s="61"/>
      <c r="T16" s="88"/>
      <c r="U16" s="130"/>
      <c r="AA16" s="56" t="s">
        <v>55</v>
      </c>
      <c r="AB16" s="60">
        <f>J16</f>
        <v>-68450549.667109728</v>
      </c>
    </row>
    <row r="17" spans="1:44" ht="5.25" customHeight="1" thickBot="1" x14ac:dyDescent="0.4">
      <c r="A17" s="56"/>
      <c r="B17" s="127"/>
      <c r="C17" s="109"/>
      <c r="D17" s="102"/>
      <c r="E17" s="102"/>
      <c r="F17" s="102"/>
      <c r="G17" s="102"/>
      <c r="H17" s="110"/>
      <c r="I17" s="110"/>
      <c r="J17" s="110"/>
      <c r="K17" s="110"/>
      <c r="L17" s="102"/>
      <c r="M17" s="102"/>
      <c r="N17" s="102"/>
      <c r="O17" s="102"/>
      <c r="P17" s="108"/>
      <c r="Q17" s="102"/>
      <c r="R17" s="61"/>
      <c r="S17" s="61"/>
      <c r="T17" s="88"/>
      <c r="U17" s="130"/>
      <c r="AB17" s="60"/>
    </row>
    <row r="18" spans="1:44" ht="15" customHeight="1" x14ac:dyDescent="0.35">
      <c r="A18" s="56"/>
      <c r="B18" s="127"/>
      <c r="C18" s="92" t="s">
        <v>97</v>
      </c>
      <c r="D18" s="83" t="s">
        <v>27</v>
      </c>
      <c r="E18" s="83" t="s">
        <v>13</v>
      </c>
      <c r="F18" s="83" t="s">
        <v>14</v>
      </c>
      <c r="G18" s="83" t="s">
        <v>15</v>
      </c>
      <c r="H18" s="83" t="s">
        <v>16</v>
      </c>
      <c r="I18" s="83" t="s">
        <v>28</v>
      </c>
      <c r="J18" s="83" t="s">
        <v>18</v>
      </c>
      <c r="K18" s="83" t="s">
        <v>19</v>
      </c>
      <c r="L18" s="83" t="s">
        <v>20</v>
      </c>
      <c r="M18" s="83" t="s">
        <v>21</v>
      </c>
      <c r="N18" s="83" t="s">
        <v>22</v>
      </c>
      <c r="O18" s="83" t="s">
        <v>23</v>
      </c>
      <c r="P18" s="24" t="s">
        <v>1</v>
      </c>
      <c r="Q18" s="102"/>
      <c r="R18" s="61"/>
      <c r="S18" s="61"/>
      <c r="T18" s="88"/>
      <c r="U18" s="130"/>
      <c r="AB18" s="60"/>
    </row>
    <row r="19" spans="1:44" ht="15" customHeight="1" x14ac:dyDescent="0.35">
      <c r="A19" s="56"/>
      <c r="B19" s="127"/>
      <c r="C19" s="85" t="s">
        <v>96</v>
      </c>
      <c r="D19" s="25">
        <v>2784</v>
      </c>
      <c r="E19" s="25">
        <v>7856</v>
      </c>
      <c r="F19" s="25">
        <v>27816</v>
      </c>
      <c r="G19" s="25">
        <v>308054</v>
      </c>
      <c r="H19" s="25">
        <v>236450</v>
      </c>
      <c r="I19" s="25">
        <v>74124</v>
      </c>
      <c r="J19" s="25">
        <v>66356</v>
      </c>
      <c r="K19" s="25">
        <v>22443</v>
      </c>
      <c r="L19" s="25">
        <v>9773</v>
      </c>
      <c r="M19" s="25">
        <v>0</v>
      </c>
      <c r="N19" s="25">
        <v>5040</v>
      </c>
      <c r="O19" s="25">
        <v>0</v>
      </c>
      <c r="P19" s="25">
        <f t="shared" ref="P19:P20" si="3">SUM(D19:O19)</f>
        <v>760696</v>
      </c>
      <c r="Q19" s="102"/>
      <c r="R19" s="61"/>
      <c r="S19" s="61"/>
      <c r="T19" s="88"/>
      <c r="U19" s="130"/>
      <c r="Z19" s="56" t="s">
        <v>101</v>
      </c>
      <c r="AA19" s="59">
        <f>P3</f>
        <v>3472718</v>
      </c>
      <c r="AB19" s="56" t="s">
        <v>99</v>
      </c>
      <c r="AC19" s="59">
        <f>P8</f>
        <v>1931549450.3328903</v>
      </c>
    </row>
    <row r="20" spans="1:44" ht="15" customHeight="1" x14ac:dyDescent="0.35">
      <c r="A20" s="56"/>
      <c r="B20" s="127"/>
      <c r="C20" s="85" t="s">
        <v>49</v>
      </c>
      <c r="D20" s="25">
        <v>94683.000000124797</v>
      </c>
      <c r="E20" s="25">
        <v>131042.99999990241</v>
      </c>
      <c r="F20" s="25">
        <v>681500.00000053202</v>
      </c>
      <c r="G20" s="25">
        <v>6911874.0000012415</v>
      </c>
      <c r="H20" s="25">
        <v>6699154.0000002831</v>
      </c>
      <c r="I20" s="25">
        <v>3033615.0000003492</v>
      </c>
      <c r="J20" s="25">
        <v>2944741.9999997956</v>
      </c>
      <c r="K20" s="25">
        <v>1802142.9999998468</v>
      </c>
      <c r="L20" s="25">
        <v>693429.99999998661</v>
      </c>
      <c r="M20" s="25">
        <v>0</v>
      </c>
      <c r="N20" s="25">
        <v>173101.99999982401</v>
      </c>
      <c r="O20" s="25">
        <v>0</v>
      </c>
      <c r="P20" s="25">
        <f t="shared" si="3"/>
        <v>23165286.000001885</v>
      </c>
      <c r="Q20" s="102"/>
      <c r="R20" s="61"/>
      <c r="S20" s="61"/>
      <c r="T20" s="88"/>
      <c r="U20" s="130"/>
      <c r="Z20" s="56" t="s">
        <v>98</v>
      </c>
      <c r="AA20" s="59">
        <f>P19</f>
        <v>760696</v>
      </c>
      <c r="AB20" s="56" t="s">
        <v>100</v>
      </c>
      <c r="AC20" s="59">
        <f>P20</f>
        <v>23165286.000001885</v>
      </c>
    </row>
    <row r="21" spans="1:44" ht="5.25" customHeight="1" thickBot="1" x14ac:dyDescent="0.4">
      <c r="A21" s="56"/>
      <c r="B21" s="127"/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3"/>
      <c r="Q21" s="114"/>
      <c r="R21" s="113"/>
      <c r="S21" s="97"/>
      <c r="T21" s="98"/>
      <c r="U21" s="130"/>
      <c r="AB21" s="60"/>
    </row>
    <row r="22" spans="1:44" s="11" customFormat="1" ht="5.25" customHeight="1" thickBot="1" x14ac:dyDescent="0.4">
      <c r="A22" s="56"/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31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</row>
    <row r="23" spans="1:44" s="56" customFormat="1" ht="9.75" customHeight="1" thickBot="1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AA23" s="56">
        <f>AA20/AA19</f>
        <v>0.21904917128312751</v>
      </c>
    </row>
    <row r="24" spans="1:44" s="56" customFormat="1" ht="5.25" customHeight="1" thickBot="1" x14ac:dyDescent="0.4">
      <c r="B24" s="79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</row>
    <row r="25" spans="1:44" s="56" customFormat="1" ht="24.75" customHeight="1" x14ac:dyDescent="0.35">
      <c r="B25" s="80"/>
      <c r="C25" s="78" t="s">
        <v>11</v>
      </c>
      <c r="D25" s="115" t="s">
        <v>102</v>
      </c>
      <c r="E25" s="115"/>
      <c r="F25" s="115"/>
      <c r="G25" s="115" t="s">
        <v>103</v>
      </c>
      <c r="H25" s="115"/>
      <c r="I25" s="115"/>
      <c r="J25" s="115" t="s">
        <v>104</v>
      </c>
      <c r="K25" s="115"/>
      <c r="L25" s="115"/>
      <c r="M25" s="115" t="s">
        <v>105</v>
      </c>
      <c r="N25" s="115"/>
      <c r="O25" s="115"/>
      <c r="P25" s="116" t="s">
        <v>1</v>
      </c>
      <c r="Q25" s="116"/>
      <c r="R25" s="116"/>
      <c r="S25" s="116"/>
      <c r="T25" s="117"/>
      <c r="U25" s="81"/>
    </row>
    <row r="26" spans="1:44" s="56" customFormat="1" ht="31.5" customHeight="1" x14ac:dyDescent="0.35">
      <c r="B26" s="80"/>
      <c r="C26" s="101" t="s">
        <v>108</v>
      </c>
      <c r="D26" s="144">
        <f>D3+E3+F3</f>
        <v>1092816</v>
      </c>
      <c r="E26" s="144"/>
      <c r="F26" s="144"/>
      <c r="G26" s="144">
        <f>G3+H3+I3</f>
        <v>1096012</v>
      </c>
      <c r="H26" s="144"/>
      <c r="I26" s="144"/>
      <c r="J26" s="144">
        <f>J3+K3+L3</f>
        <v>847727</v>
      </c>
      <c r="K26" s="144"/>
      <c r="L26" s="144"/>
      <c r="M26" s="144">
        <f>M3+N3+O3</f>
        <v>436163</v>
      </c>
      <c r="N26" s="144"/>
      <c r="O26" s="144"/>
      <c r="P26" s="144">
        <f>M26+J26+G26+D26</f>
        <v>3472718</v>
      </c>
      <c r="Q26" s="144"/>
      <c r="R26" s="144"/>
      <c r="S26" s="144"/>
      <c r="T26" s="145"/>
      <c r="U26" s="81"/>
    </row>
    <row r="27" spans="1:44" s="56" customFormat="1" ht="31.5" customHeight="1" x14ac:dyDescent="0.35">
      <c r="B27" s="80"/>
      <c r="C27" s="101" t="s">
        <v>107</v>
      </c>
      <c r="D27" s="144">
        <f>D8+E8+F8</f>
        <v>674911482.45852017</v>
      </c>
      <c r="E27" s="144"/>
      <c r="F27" s="144"/>
      <c r="G27" s="144">
        <f>G8+H8+I8</f>
        <v>627709715.11235487</v>
      </c>
      <c r="H27" s="144"/>
      <c r="I27" s="144"/>
      <c r="J27" s="144">
        <f t="shared" ref="J27" si="4">J8+K8+L8</f>
        <v>434681916.81361514</v>
      </c>
      <c r="K27" s="144"/>
      <c r="L27" s="144"/>
      <c r="M27" s="144">
        <f t="shared" ref="M27" si="5">M8+N8+O8</f>
        <v>194246335.94839999</v>
      </c>
      <c r="N27" s="144"/>
      <c r="O27" s="144"/>
      <c r="P27" s="144">
        <f>M27+J27+G27+D27</f>
        <v>1931549450.3328903</v>
      </c>
      <c r="Q27" s="144"/>
      <c r="R27" s="144"/>
      <c r="S27" s="144"/>
      <c r="T27" s="145"/>
      <c r="U27" s="81"/>
    </row>
    <row r="28" spans="1:44" s="56" customFormat="1" ht="31.5" customHeight="1" x14ac:dyDescent="0.35">
      <c r="B28" s="80"/>
      <c r="C28" s="99" t="s">
        <v>96</v>
      </c>
      <c r="D28" s="144">
        <f>D19+E19+F19</f>
        <v>38456</v>
      </c>
      <c r="E28" s="144"/>
      <c r="F28" s="144"/>
      <c r="G28" s="144">
        <f t="shared" ref="G28:G29" si="6">G19+H19+I19</f>
        <v>618628</v>
      </c>
      <c r="H28" s="144"/>
      <c r="I28" s="144"/>
      <c r="J28" s="144">
        <f t="shared" ref="J28:J29" si="7">J19+K19+L19</f>
        <v>98572</v>
      </c>
      <c r="K28" s="144"/>
      <c r="L28" s="144"/>
      <c r="M28" s="144">
        <f t="shared" ref="M28:M29" si="8">M19+N19+O19</f>
        <v>5040</v>
      </c>
      <c r="N28" s="144"/>
      <c r="O28" s="144"/>
      <c r="P28" s="144">
        <f>M28+J28+G28+D28</f>
        <v>760696</v>
      </c>
      <c r="Q28" s="144"/>
      <c r="R28" s="144"/>
      <c r="S28" s="144"/>
      <c r="T28" s="145"/>
      <c r="U28" s="81"/>
    </row>
    <row r="29" spans="1:44" s="56" customFormat="1" ht="31.5" customHeight="1" thickBot="1" x14ac:dyDescent="0.4">
      <c r="B29" s="80"/>
      <c r="C29" s="100" t="s">
        <v>49</v>
      </c>
      <c r="D29" s="146">
        <f>D20+E20+F20</f>
        <v>907226.00000055926</v>
      </c>
      <c r="E29" s="146"/>
      <c r="F29" s="146"/>
      <c r="G29" s="146">
        <f t="shared" si="6"/>
        <v>16644643.000001874</v>
      </c>
      <c r="H29" s="146"/>
      <c r="I29" s="146"/>
      <c r="J29" s="146">
        <f t="shared" si="7"/>
        <v>5440314.9999996293</v>
      </c>
      <c r="K29" s="146"/>
      <c r="L29" s="146"/>
      <c r="M29" s="146">
        <f t="shared" si="8"/>
        <v>173101.99999982401</v>
      </c>
      <c r="N29" s="146"/>
      <c r="O29" s="146"/>
      <c r="P29" s="146">
        <f>M29+J29+G29+D29</f>
        <v>23165286.000001885</v>
      </c>
      <c r="Q29" s="146"/>
      <c r="R29" s="146"/>
      <c r="S29" s="146"/>
      <c r="T29" s="147"/>
      <c r="U29" s="81"/>
    </row>
    <row r="30" spans="1:44" s="56" customFormat="1" ht="4.5" customHeight="1" thickBot="1" x14ac:dyDescent="0.4">
      <c r="B30" s="8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31"/>
    </row>
    <row r="31" spans="1:44" s="56" customFormat="1" ht="9.75" customHeight="1" thickBot="1" x14ac:dyDescent="0.4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44" s="56" customFormat="1" ht="4.5" customHeight="1" thickBot="1" x14ac:dyDescent="0.4">
      <c r="B32" s="148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</row>
    <row r="33" spans="2:21" s="56" customFormat="1" ht="24.75" customHeight="1" thickBot="1" x14ac:dyDescent="0.4">
      <c r="B33" s="149"/>
      <c r="C33" s="78" t="s">
        <v>11</v>
      </c>
      <c r="D33" s="115" t="s">
        <v>102</v>
      </c>
      <c r="E33" s="115"/>
      <c r="F33" s="115"/>
      <c r="G33" s="115" t="s">
        <v>103</v>
      </c>
      <c r="H33" s="115"/>
      <c r="I33" s="115"/>
      <c r="J33" s="115" t="s">
        <v>104</v>
      </c>
      <c r="K33" s="115"/>
      <c r="L33" s="115"/>
      <c r="M33" s="115" t="s">
        <v>105</v>
      </c>
      <c r="N33" s="115"/>
      <c r="O33" s="115"/>
      <c r="P33" s="116" t="s">
        <v>1</v>
      </c>
      <c r="Q33" s="116"/>
      <c r="R33" s="116"/>
      <c r="S33" s="116"/>
      <c r="T33" s="117"/>
      <c r="U33" s="154"/>
    </row>
    <row r="34" spans="2:21" s="56" customFormat="1" x14ac:dyDescent="0.35">
      <c r="B34" s="150"/>
      <c r="C34" s="157" t="s">
        <v>116</v>
      </c>
      <c r="D34" s="164">
        <f>D28/D26</f>
        <v>3.51898215253071E-2</v>
      </c>
      <c r="E34" s="164"/>
      <c r="F34" s="164"/>
      <c r="G34" s="164">
        <f>G28/G26</f>
        <v>0.56443542588949758</v>
      </c>
      <c r="H34" s="164"/>
      <c r="I34" s="164"/>
      <c r="J34" s="164">
        <f>J28/J26</f>
        <v>0.11627799987495975</v>
      </c>
      <c r="K34" s="164"/>
      <c r="L34" s="164"/>
      <c r="M34" s="164">
        <f>M28/M26</f>
        <v>1.1555313036639972E-2</v>
      </c>
      <c r="N34" s="164"/>
      <c r="O34" s="164"/>
      <c r="P34" s="164">
        <f>P28/P26</f>
        <v>0.21904917128312751</v>
      </c>
      <c r="Q34" s="164"/>
      <c r="R34" s="164"/>
      <c r="S34" s="164"/>
      <c r="T34" s="165"/>
      <c r="U34" s="155"/>
    </row>
    <row r="35" spans="2:21" s="56" customFormat="1" x14ac:dyDescent="0.35">
      <c r="B35" s="150"/>
      <c r="C35" s="158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60"/>
      <c r="U35" s="155"/>
    </row>
    <row r="36" spans="2:21" s="56" customFormat="1" x14ac:dyDescent="0.35">
      <c r="B36" s="150"/>
      <c r="C36" s="158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60"/>
      <c r="U36" s="155"/>
    </row>
    <row r="37" spans="2:21" s="56" customFormat="1" x14ac:dyDescent="0.35">
      <c r="B37" s="150"/>
      <c r="C37" s="166" t="s">
        <v>117</v>
      </c>
      <c r="D37" s="159">
        <f>D29/D27</f>
        <v>1.344214794947302E-3</v>
      </c>
      <c r="E37" s="159"/>
      <c r="F37" s="159"/>
      <c r="G37" s="159">
        <f>G29/G27</f>
        <v>2.651646549236954E-2</v>
      </c>
      <c r="H37" s="159"/>
      <c r="I37" s="159"/>
      <c r="J37" s="159">
        <f>J29/J27</f>
        <v>1.2515623009761301E-2</v>
      </c>
      <c r="K37" s="159"/>
      <c r="L37" s="159"/>
      <c r="M37" s="159">
        <f>M29/M27</f>
        <v>8.9114679643587818E-4</v>
      </c>
      <c r="N37" s="159"/>
      <c r="O37" s="159"/>
      <c r="P37" s="159">
        <f>P29/P27</f>
        <v>1.199311050307798E-2</v>
      </c>
      <c r="Q37" s="159"/>
      <c r="R37" s="159"/>
      <c r="S37" s="159"/>
      <c r="T37" s="160"/>
      <c r="U37" s="155"/>
    </row>
    <row r="38" spans="2:21" s="56" customFormat="1" x14ac:dyDescent="0.35">
      <c r="B38" s="150"/>
      <c r="C38" s="166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60"/>
      <c r="U38" s="155"/>
    </row>
    <row r="39" spans="2:21" s="56" customFormat="1" ht="15" thickBot="1" x14ac:dyDescent="0.4">
      <c r="B39" s="150"/>
      <c r="C39" s="16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2"/>
      <c r="U39" s="155"/>
    </row>
    <row r="40" spans="2:21" s="56" customFormat="1" ht="3.75" customHeight="1" thickBot="1" x14ac:dyDescent="0.4">
      <c r="B40" s="15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56"/>
    </row>
    <row r="41" spans="2:21" s="56" customFormat="1" x14ac:dyDescent="0.35"/>
    <row r="42" spans="2:21" s="56" customFormat="1" x14ac:dyDescent="0.35"/>
    <row r="43" spans="2:21" s="56" customFormat="1" x14ac:dyDescent="0.35"/>
    <row r="44" spans="2:21" s="56" customFormat="1" x14ac:dyDescent="0.35"/>
    <row r="45" spans="2:21" s="56" customFormat="1" x14ac:dyDescent="0.35"/>
    <row r="46" spans="2:21" s="56" customFormat="1" x14ac:dyDescent="0.35"/>
    <row r="47" spans="2:21" s="56" customFormat="1" x14ac:dyDescent="0.35"/>
    <row r="48" spans="2:21" s="56" customFormat="1" x14ac:dyDescent="0.35"/>
    <row r="49" spans="22:44" s="56" customFormat="1" x14ac:dyDescent="0.35"/>
    <row r="50" spans="22:44" s="56" customFormat="1" x14ac:dyDescent="0.35"/>
    <row r="51" spans="22:44" s="56" customFormat="1" x14ac:dyDescent="0.35"/>
    <row r="52" spans="22:44" s="56" customFormat="1" x14ac:dyDescent="0.35"/>
    <row r="53" spans="22:44" s="56" customFormat="1" x14ac:dyDescent="0.35"/>
    <row r="54" spans="22:44" s="56" customFormat="1" x14ac:dyDescent="0.35"/>
    <row r="55" spans="22:44" s="56" customFormat="1" x14ac:dyDescent="0.35"/>
    <row r="56" spans="22:44" s="56" customFormat="1" x14ac:dyDescent="0.35"/>
    <row r="57" spans="22:44" s="56" customFormat="1" x14ac:dyDescent="0.35"/>
    <row r="58" spans="22:44" s="56" customFormat="1" x14ac:dyDescent="0.35"/>
    <row r="59" spans="22:44" s="56" customFormat="1" x14ac:dyDescent="0.35"/>
    <row r="60" spans="22:44" s="56" customFormat="1" x14ac:dyDescent="0.35"/>
    <row r="61" spans="22:44" s="56" customFormat="1" x14ac:dyDescent="0.35"/>
    <row r="62" spans="22:44" s="56" customFormat="1" x14ac:dyDescent="0.35"/>
    <row r="63" spans="22:44" s="11" customFormat="1" x14ac:dyDescent="0.35"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</row>
    <row r="64" spans="22:44" s="11" customFormat="1" x14ac:dyDescent="0.35"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</row>
    <row r="65" spans="22:44" s="11" customFormat="1" x14ac:dyDescent="0.35"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</row>
    <row r="66" spans="22:44" s="11" customFormat="1" x14ac:dyDescent="0.35"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</row>
    <row r="67" spans="22:44" s="11" customFormat="1" x14ac:dyDescent="0.35"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</row>
    <row r="68" spans="22:44" s="11" customFormat="1" x14ac:dyDescent="0.35"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</row>
    <row r="69" spans="22:44" s="11" customFormat="1" x14ac:dyDescent="0.35"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</row>
    <row r="70" spans="22:44" s="11" customFormat="1" x14ac:dyDescent="0.35"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</row>
    <row r="71" spans="22:44" s="11" customFormat="1" x14ac:dyDescent="0.35"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</row>
    <row r="72" spans="22:44" s="11" customFormat="1" x14ac:dyDescent="0.35"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</row>
    <row r="73" spans="22:44" s="11" customFormat="1" x14ac:dyDescent="0.35"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</row>
    <row r="74" spans="22:44" s="11" customFormat="1" x14ac:dyDescent="0.35"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</row>
    <row r="75" spans="22:44" s="11" customFormat="1" x14ac:dyDescent="0.35"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</row>
    <row r="76" spans="22:44" s="11" customFormat="1" x14ac:dyDescent="0.35"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</row>
    <row r="77" spans="22:44" s="11" customFormat="1" x14ac:dyDescent="0.35"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</row>
    <row r="78" spans="22:44" s="11" customFormat="1" x14ac:dyDescent="0.35"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</row>
    <row r="79" spans="22:44" s="11" customFormat="1" x14ac:dyDescent="0.35"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</row>
    <row r="80" spans="22:44" s="11" customFormat="1" x14ac:dyDescent="0.35"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</row>
    <row r="81" spans="22:44" s="11" customFormat="1" x14ac:dyDescent="0.35"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</row>
    <row r="82" spans="22:44" s="11" customFormat="1" x14ac:dyDescent="0.35"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</row>
    <row r="83" spans="22:44" s="11" customFormat="1" x14ac:dyDescent="0.35"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</row>
    <row r="84" spans="22:44" s="11" customFormat="1" x14ac:dyDescent="0.35"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</row>
    <row r="85" spans="22:44" s="11" customFormat="1" x14ac:dyDescent="0.35"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</row>
    <row r="86" spans="22:44" s="11" customFormat="1" x14ac:dyDescent="0.35"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</row>
    <row r="87" spans="22:44" s="11" customFormat="1" x14ac:dyDescent="0.35"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</row>
    <row r="88" spans="22:44" s="11" customFormat="1" x14ac:dyDescent="0.35"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</row>
    <row r="89" spans="22:44" s="11" customFormat="1" x14ac:dyDescent="0.35"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</row>
    <row r="90" spans="22:44" s="11" customFormat="1" x14ac:dyDescent="0.35"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</row>
    <row r="91" spans="22:44" s="11" customFormat="1" x14ac:dyDescent="0.35"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</row>
    <row r="92" spans="22:44" s="11" customFormat="1" x14ac:dyDescent="0.35"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</row>
    <row r="93" spans="22:44" s="11" customFormat="1" x14ac:dyDescent="0.35"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</row>
    <row r="94" spans="22:44" s="11" customFormat="1" x14ac:dyDescent="0.35"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</row>
    <row r="95" spans="22:44" s="11" customFormat="1" x14ac:dyDescent="0.35"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</row>
    <row r="96" spans="22:44" s="11" customFormat="1" x14ac:dyDescent="0.35"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</row>
    <row r="97" spans="22:44" s="11" customFormat="1" x14ac:dyDescent="0.35"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</row>
  </sheetData>
  <mergeCells count="62">
    <mergeCell ref="P34:T36"/>
    <mergeCell ref="C37:C39"/>
    <mergeCell ref="D37:F39"/>
    <mergeCell ref="G37:I39"/>
    <mergeCell ref="J37:L39"/>
    <mergeCell ref="M37:O39"/>
    <mergeCell ref="C30:U30"/>
    <mergeCell ref="B32:B40"/>
    <mergeCell ref="C32:T32"/>
    <mergeCell ref="U32:U40"/>
    <mergeCell ref="D33:F33"/>
    <mergeCell ref="G33:I33"/>
    <mergeCell ref="J33:L33"/>
    <mergeCell ref="M33:O33"/>
    <mergeCell ref="P33:T33"/>
    <mergeCell ref="C34:C36"/>
    <mergeCell ref="P37:T39"/>
    <mergeCell ref="C40:T40"/>
    <mergeCell ref="D34:F36"/>
    <mergeCell ref="G34:I36"/>
    <mergeCell ref="J34:L36"/>
    <mergeCell ref="M34:O36"/>
    <mergeCell ref="D28:F28"/>
    <mergeCell ref="G28:I28"/>
    <mergeCell ref="J28:L28"/>
    <mergeCell ref="M28:O28"/>
    <mergeCell ref="P28:T28"/>
    <mergeCell ref="D29:F29"/>
    <mergeCell ref="G29:I29"/>
    <mergeCell ref="J29:L29"/>
    <mergeCell ref="M29:O29"/>
    <mergeCell ref="P29:T29"/>
    <mergeCell ref="D26:F26"/>
    <mergeCell ref="G26:I26"/>
    <mergeCell ref="J26:L26"/>
    <mergeCell ref="M26:O26"/>
    <mergeCell ref="P26:T26"/>
    <mergeCell ref="D27:F27"/>
    <mergeCell ref="G27:I27"/>
    <mergeCell ref="J27:L27"/>
    <mergeCell ref="M27:O27"/>
    <mergeCell ref="P27:T27"/>
    <mergeCell ref="J15:K15"/>
    <mergeCell ref="H16:I16"/>
    <mergeCell ref="J16:K16"/>
    <mergeCell ref="B22:T22"/>
    <mergeCell ref="C24:U24"/>
    <mergeCell ref="B1:B21"/>
    <mergeCell ref="C1:T1"/>
    <mergeCell ref="U1:U22"/>
    <mergeCell ref="R2:T8"/>
    <mergeCell ref="P10:P12"/>
    <mergeCell ref="C14:G16"/>
    <mergeCell ref="H14:I14"/>
    <mergeCell ref="J14:K14"/>
    <mergeCell ref="L14:P16"/>
    <mergeCell ref="H15:I15"/>
    <mergeCell ref="D25:F25"/>
    <mergeCell ref="G25:I25"/>
    <mergeCell ref="J25:L25"/>
    <mergeCell ref="M25:O25"/>
    <mergeCell ref="P25:T25"/>
  </mergeCells>
  <conditionalFormatting sqref="D10:O11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:H1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0:O12">
    <cfRule type="colorScale" priority="1">
      <colorScale>
        <cfvo type="min"/>
        <cfvo type="max"/>
        <color rgb="FFFFEF9C"/>
        <color rgb="FF63BE7B"/>
      </colorScale>
    </cfRule>
  </conditionalFormatting>
  <conditionalFormatting sqref="H14:K16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5817-0D95-4CBC-BC5A-4D24AA558C38}">
  <sheetPr>
    <tabColor rgb="FFFFFF00"/>
  </sheetPr>
  <dimension ref="A1:N32"/>
  <sheetViews>
    <sheetView zoomScale="115" zoomScaleNormal="115" workbookViewId="0">
      <selection activeCell="H25" sqref="H25"/>
    </sheetView>
  </sheetViews>
  <sheetFormatPr defaultColWidth="9.1796875" defaultRowHeight="10.5" x14ac:dyDescent="0.25"/>
  <cols>
    <col min="1" max="1" width="20.26953125" style="63" bestFit="1" customWidth="1"/>
    <col min="2" max="5" width="12.453125" style="63" bestFit="1" customWidth="1"/>
    <col min="6" max="6" width="14.26953125" style="63" bestFit="1" customWidth="1"/>
    <col min="7" max="10" width="11.1796875" style="63" bestFit="1" customWidth="1"/>
    <col min="11" max="13" width="10.1796875" style="63" bestFit="1" customWidth="1"/>
    <col min="14" max="14" width="12.7265625" style="63" bestFit="1" customWidth="1"/>
    <col min="15" max="16384" width="9.1796875" style="63"/>
  </cols>
  <sheetData>
    <row r="1" spans="1:14" x14ac:dyDescent="0.25">
      <c r="A1" s="62" t="s">
        <v>11</v>
      </c>
      <c r="B1" s="62" t="s">
        <v>27</v>
      </c>
      <c r="C1" s="62" t="s">
        <v>13</v>
      </c>
      <c r="D1" s="62" t="s">
        <v>14</v>
      </c>
      <c r="E1" s="62" t="s">
        <v>15</v>
      </c>
      <c r="F1" s="62" t="s">
        <v>16</v>
      </c>
      <c r="G1" s="62" t="s">
        <v>28</v>
      </c>
      <c r="H1" s="62" t="s">
        <v>18</v>
      </c>
      <c r="I1" s="62" t="s">
        <v>19</v>
      </c>
      <c r="J1" s="62" t="s">
        <v>20</v>
      </c>
      <c r="K1" s="62" t="s">
        <v>21</v>
      </c>
      <c r="L1" s="62" t="s">
        <v>22</v>
      </c>
      <c r="M1" s="62" t="s">
        <v>23</v>
      </c>
      <c r="N1" s="62" t="s">
        <v>1</v>
      </c>
    </row>
    <row r="2" spans="1:14" x14ac:dyDescent="0.25">
      <c r="A2" s="64" t="s">
        <v>29</v>
      </c>
      <c r="B2" s="65">
        <v>216506</v>
      </c>
      <c r="C2" s="65">
        <v>407748</v>
      </c>
      <c r="D2" s="65">
        <v>468562</v>
      </c>
      <c r="E2" s="65">
        <v>527798</v>
      </c>
      <c r="F2" s="65">
        <v>331410</v>
      </c>
      <c r="G2" s="65">
        <v>236804</v>
      </c>
      <c r="H2" s="65">
        <v>214628</v>
      </c>
      <c r="I2" s="65">
        <v>322352</v>
      </c>
      <c r="J2" s="65">
        <v>310747</v>
      </c>
      <c r="K2" s="65">
        <v>159302</v>
      </c>
      <c r="L2" s="65">
        <v>126888</v>
      </c>
      <c r="M2" s="65">
        <v>149973</v>
      </c>
      <c r="N2" s="65">
        <v>3472718</v>
      </c>
    </row>
    <row r="3" spans="1:14" x14ac:dyDescent="0.25">
      <c r="A3" s="66" t="s">
        <v>30</v>
      </c>
      <c r="B3" s="67">
        <v>1703431.8458021029</v>
      </c>
      <c r="C3" s="67">
        <v>2943694.9612868428</v>
      </c>
      <c r="D3" s="67">
        <v>3238749.5359628359</v>
      </c>
      <c r="E3" s="67">
        <v>3049888.6393583822</v>
      </c>
      <c r="F3" s="67">
        <v>2485778.6768074576</v>
      </c>
      <c r="G3" s="67">
        <v>1766623.6576482691</v>
      </c>
      <c r="H3" s="67">
        <v>1465582.0998642428</v>
      </c>
      <c r="I3" s="67">
        <v>1817049.9562089944</v>
      </c>
      <c r="J3" s="67">
        <v>5126361.7780099269</v>
      </c>
      <c r="K3" s="67">
        <v>837995.87056626577</v>
      </c>
      <c r="L3" s="67">
        <v>678655.83678832115</v>
      </c>
      <c r="M3" s="67">
        <v>732094.77061954793</v>
      </c>
      <c r="N3" s="67">
        <v>25845907.628923189</v>
      </c>
    </row>
    <row r="4" spans="1:14" x14ac:dyDescent="0.25">
      <c r="A4" s="66" t="s">
        <v>31</v>
      </c>
      <c r="B4" s="67">
        <v>138557447.71200001</v>
      </c>
      <c r="C4" s="67">
        <v>239088627.38399994</v>
      </c>
      <c r="D4" s="67">
        <v>263775903.6680001</v>
      </c>
      <c r="E4" s="67">
        <v>248285366.76100004</v>
      </c>
      <c r="F4" s="67">
        <v>203757315.93600011</v>
      </c>
      <c r="G4" s="67">
        <v>145263443.28399998</v>
      </c>
      <c r="H4" s="67">
        <v>120785927.50099999</v>
      </c>
      <c r="I4" s="67">
        <v>149670579.55600002</v>
      </c>
      <c r="J4" s="67">
        <v>143657455.63600004</v>
      </c>
      <c r="K4" s="67">
        <v>69060547.595999986</v>
      </c>
      <c r="L4" s="67">
        <v>55785509.784000009</v>
      </c>
      <c r="M4" s="67">
        <v>60072573.099999994</v>
      </c>
      <c r="N4" s="67">
        <v>1837760697.918</v>
      </c>
    </row>
    <row r="5" spans="1:14" x14ac:dyDescent="0.25">
      <c r="A5" s="66" t="s">
        <v>32</v>
      </c>
      <c r="B5" s="67">
        <v>138557447.71200001</v>
      </c>
      <c r="C5" s="67">
        <v>239011306.78399992</v>
      </c>
      <c r="D5" s="67">
        <v>263775903.6680001</v>
      </c>
      <c r="E5" s="67">
        <v>247311339.60100004</v>
      </c>
      <c r="F5" s="67">
        <v>203757315.93600011</v>
      </c>
      <c r="G5" s="67">
        <v>145263443.28399998</v>
      </c>
      <c r="H5" s="67">
        <v>120785927.50099999</v>
      </c>
      <c r="I5" s="67">
        <v>149670579.55600002</v>
      </c>
      <c r="J5" s="67">
        <v>143657455.63600004</v>
      </c>
      <c r="K5" s="67">
        <v>69060547.595999986</v>
      </c>
      <c r="L5" s="67">
        <v>55785509.784000009</v>
      </c>
      <c r="M5" s="67">
        <v>60072573.099999994</v>
      </c>
      <c r="N5" s="67">
        <v>1836709350.158</v>
      </c>
    </row>
    <row r="6" spans="1:14" x14ac:dyDescent="0.25">
      <c r="A6" s="66" t="s">
        <v>33</v>
      </c>
      <c r="B6" s="67">
        <v>7264260.6339599993</v>
      </c>
      <c r="C6" s="67">
        <v>12898626.568520002</v>
      </c>
      <c r="D6" s="67">
        <v>13403937.092039999</v>
      </c>
      <c r="E6" s="67">
        <v>12666487.751554996</v>
      </c>
      <c r="F6" s="67">
        <v>10224702.371179996</v>
      </c>
      <c r="G6" s="67">
        <v>7512399.0086199986</v>
      </c>
      <c r="H6" s="67">
        <v>5970349.5566549981</v>
      </c>
      <c r="I6" s="67">
        <v>7632791.592579999</v>
      </c>
      <c r="J6" s="67">
        <v>6964812.9713799991</v>
      </c>
      <c r="K6" s="67">
        <v>3481715.9737799997</v>
      </c>
      <c r="L6" s="67">
        <v>2798619.8011200004</v>
      </c>
      <c r="M6" s="67">
        <v>3047369.6935000001</v>
      </c>
      <c r="N6" s="67">
        <v>93866073.014889985</v>
      </c>
    </row>
    <row r="7" spans="1:14" x14ac:dyDescent="0.25">
      <c r="A7" s="64" t="s">
        <v>34</v>
      </c>
      <c r="B7" s="65">
        <v>145821708.34596005</v>
      </c>
      <c r="C7" s="65">
        <v>251909933.35252002</v>
      </c>
      <c r="D7" s="65">
        <v>277179840.76004004</v>
      </c>
      <c r="E7" s="65">
        <v>260951854.51255494</v>
      </c>
      <c r="F7" s="65">
        <v>213982018.30717993</v>
      </c>
      <c r="G7" s="65">
        <v>152775842.29261997</v>
      </c>
      <c r="H7" s="65">
        <v>126756277.05765502</v>
      </c>
      <c r="I7" s="65">
        <v>157303371.14858001</v>
      </c>
      <c r="J7" s="65">
        <v>150622268.60738009</v>
      </c>
      <c r="K7" s="65">
        <v>72542263.569779992</v>
      </c>
      <c r="L7" s="65">
        <v>58584129.58512</v>
      </c>
      <c r="M7" s="65">
        <v>63119942.793499999</v>
      </c>
      <c r="N7" s="65">
        <v>1931549450.33289</v>
      </c>
    </row>
    <row r="9" spans="1:14" ht="12" x14ac:dyDescent="0.25">
      <c r="A9" s="74" t="s">
        <v>110</v>
      </c>
      <c r="B9" s="75" t="s">
        <v>102</v>
      </c>
      <c r="C9" s="75" t="s">
        <v>103</v>
      </c>
      <c r="D9" s="75" t="s">
        <v>104</v>
      </c>
      <c r="E9" s="75" t="s">
        <v>105</v>
      </c>
      <c r="F9" s="75" t="s">
        <v>7</v>
      </c>
    </row>
    <row r="10" spans="1:14" x14ac:dyDescent="0.25">
      <c r="A10" s="66" t="s">
        <v>108</v>
      </c>
      <c r="B10" s="6">
        <f>B2+C2+D2</f>
        <v>1092816</v>
      </c>
      <c r="C10" s="6">
        <f>E2+F2+G2</f>
        <v>1096012</v>
      </c>
      <c r="D10" s="6">
        <f>H2+I2+J2</f>
        <v>847727</v>
      </c>
      <c r="E10" s="6">
        <f>K2+L2+M2</f>
        <v>436163</v>
      </c>
      <c r="F10" s="6">
        <f>SUM(B10:E10)</f>
        <v>3472718</v>
      </c>
    </row>
    <row r="11" spans="1:14" x14ac:dyDescent="0.25">
      <c r="A11" s="66" t="s">
        <v>107</v>
      </c>
      <c r="B11" s="6">
        <f>B7+C7+D7</f>
        <v>674911482.45852017</v>
      </c>
      <c r="C11" s="6">
        <f>E7+F7+G7</f>
        <v>627709715.11235487</v>
      </c>
      <c r="D11" s="6">
        <f>H7+I7+J7</f>
        <v>434681916.81361514</v>
      </c>
      <c r="E11" s="6">
        <f>K7+L7+M7</f>
        <v>194246335.94839999</v>
      </c>
      <c r="F11" s="6">
        <f>SUM(B11:E11)</f>
        <v>1931549450.3328903</v>
      </c>
    </row>
    <row r="12" spans="1:14" x14ac:dyDescent="0.25">
      <c r="A12" s="66" t="s">
        <v>106</v>
      </c>
      <c r="B12" s="6">
        <v>38456</v>
      </c>
      <c r="C12" s="6">
        <v>618628</v>
      </c>
      <c r="D12" s="6">
        <v>98572</v>
      </c>
      <c r="E12" s="6">
        <v>5040</v>
      </c>
      <c r="F12" s="6">
        <f>SUM(B12:E12)</f>
        <v>760696</v>
      </c>
      <c r="I12" s="63">
        <v>169832</v>
      </c>
      <c r="J12" s="63">
        <v>430712</v>
      </c>
      <c r="K12" s="63">
        <v>214542</v>
      </c>
      <c r="L12" s="63">
        <f>SUM(I12:K12)</f>
        <v>815086</v>
      </c>
    </row>
    <row r="13" spans="1:14" x14ac:dyDescent="0.25">
      <c r="A13" s="66" t="s">
        <v>49</v>
      </c>
      <c r="B13" s="6">
        <v>907226.00000055926</v>
      </c>
      <c r="C13" s="6">
        <v>16644643.000001874</v>
      </c>
      <c r="D13" s="6">
        <v>5440314.9999996275</v>
      </c>
      <c r="E13" s="6">
        <v>173101.99999982401</v>
      </c>
      <c r="F13" s="6">
        <f>SUM(B13:E13)</f>
        <v>23165286.000001885</v>
      </c>
    </row>
    <row r="14" spans="1:14" x14ac:dyDescent="0.25">
      <c r="A14" s="66" t="s">
        <v>111</v>
      </c>
      <c r="B14" s="6"/>
      <c r="C14" s="6"/>
      <c r="D14" s="6"/>
      <c r="E14" s="6"/>
      <c r="F14" s="6">
        <f>SUM(B14:E14)</f>
        <v>0</v>
      </c>
    </row>
    <row r="15" spans="1:14" x14ac:dyDescent="0.25">
      <c r="A15" s="72"/>
      <c r="B15" s="73"/>
      <c r="C15" s="73"/>
      <c r="D15" s="73"/>
      <c r="E15" s="73"/>
      <c r="F15" s="73"/>
    </row>
    <row r="16" spans="1:14" ht="12" x14ac:dyDescent="0.25">
      <c r="A16" s="74" t="s">
        <v>109</v>
      </c>
      <c r="B16" s="76" t="s">
        <v>102</v>
      </c>
      <c r="C16" s="76" t="s">
        <v>103</v>
      </c>
      <c r="D16" s="76" t="s">
        <v>104</v>
      </c>
      <c r="E16" s="76" t="s">
        <v>105</v>
      </c>
      <c r="F16" s="76" t="s">
        <v>7</v>
      </c>
      <c r="I16" s="63">
        <v>72377287.612840012</v>
      </c>
      <c r="J16" s="63">
        <v>262007104.66484508</v>
      </c>
      <c r="K16" s="63">
        <v>133603569.42323999</v>
      </c>
      <c r="L16" s="63">
        <f>SUM(I16:K16)</f>
        <v>467987961.70092511</v>
      </c>
    </row>
    <row r="17" spans="1:12" x14ac:dyDescent="0.25">
      <c r="A17" s="66" t="s">
        <v>108</v>
      </c>
      <c r="B17" s="6">
        <v>815086</v>
      </c>
      <c r="C17" s="6"/>
      <c r="D17" s="6"/>
      <c r="E17" s="6"/>
      <c r="F17" s="6">
        <f>SUM(B17:E17)</f>
        <v>815086</v>
      </c>
    </row>
    <row r="18" spans="1:12" x14ac:dyDescent="0.25">
      <c r="A18" s="66" t="s">
        <v>107</v>
      </c>
      <c r="B18" s="6">
        <v>467987961.70092511</v>
      </c>
      <c r="C18" s="6"/>
      <c r="D18" s="6"/>
      <c r="E18" s="6"/>
      <c r="F18" s="6">
        <f t="shared" ref="F18:F20" si="0">SUM(B18:E18)</f>
        <v>467987961.70092511</v>
      </c>
      <c r="I18" s="63">
        <v>0</v>
      </c>
      <c r="J18" s="63">
        <v>3504</v>
      </c>
      <c r="K18" s="63">
        <v>43644</v>
      </c>
      <c r="L18" s="63">
        <f>SUM(I18:K18)</f>
        <v>47148</v>
      </c>
    </row>
    <row r="19" spans="1:12" x14ac:dyDescent="0.25">
      <c r="A19" s="66" t="s">
        <v>106</v>
      </c>
      <c r="B19" s="6">
        <v>47148</v>
      </c>
      <c r="C19" s="6"/>
      <c r="D19" s="6"/>
      <c r="E19" s="6"/>
      <c r="F19" s="6">
        <f t="shared" si="0"/>
        <v>47148</v>
      </c>
    </row>
    <row r="20" spans="1:12" x14ac:dyDescent="0.25">
      <c r="A20" s="66" t="s">
        <v>49</v>
      </c>
      <c r="B20" s="6">
        <v>2529540</v>
      </c>
      <c r="C20" s="6"/>
      <c r="D20" s="6"/>
      <c r="E20" s="6"/>
      <c r="F20" s="6">
        <f t="shared" si="0"/>
        <v>2529540</v>
      </c>
    </row>
    <row r="21" spans="1:12" x14ac:dyDescent="0.25">
      <c r="A21" s="66" t="s">
        <v>111</v>
      </c>
      <c r="B21" s="6"/>
      <c r="C21" s="6"/>
      <c r="D21" s="6"/>
      <c r="E21" s="6"/>
      <c r="F21" s="6">
        <f>SUM(B21:E21)</f>
        <v>0</v>
      </c>
    </row>
    <row r="22" spans="1:12" x14ac:dyDescent="0.25">
      <c r="A22" s="68"/>
      <c r="I22" s="63">
        <v>0</v>
      </c>
      <c r="J22" s="63">
        <v>169145</v>
      </c>
      <c r="K22" s="63">
        <v>2360395</v>
      </c>
      <c r="L22" s="63">
        <f>SUM(I22:K22)</f>
        <v>2529540</v>
      </c>
    </row>
    <row r="23" spans="1:12" x14ac:dyDescent="0.25">
      <c r="A23" s="68"/>
    </row>
    <row r="24" spans="1:12" x14ac:dyDescent="0.25">
      <c r="A24" s="68"/>
    </row>
    <row r="25" spans="1:12" x14ac:dyDescent="0.25">
      <c r="A25" s="68"/>
    </row>
    <row r="26" spans="1:12" x14ac:dyDescent="0.25">
      <c r="B26" s="168" t="s">
        <v>56</v>
      </c>
      <c r="C26" s="168"/>
    </row>
    <row r="27" spans="1:12" x14ac:dyDescent="0.25">
      <c r="B27" s="4" t="s">
        <v>48</v>
      </c>
      <c r="C27" s="4" t="s">
        <v>49</v>
      </c>
    </row>
    <row r="28" spans="1:12" x14ac:dyDescent="0.25">
      <c r="B28" s="7">
        <v>760696</v>
      </c>
      <c r="C28" s="7">
        <v>23165286.000001892</v>
      </c>
      <c r="E28" s="63">
        <v>3472718</v>
      </c>
    </row>
    <row r="29" spans="1:12" x14ac:dyDescent="0.25">
      <c r="B29" s="69">
        <f>B28/N2</f>
        <v>0.21904917128312751</v>
      </c>
      <c r="C29" s="70">
        <f>C28/N7</f>
        <v>1.1993110503077985E-2</v>
      </c>
    </row>
    <row r="31" spans="1:12" x14ac:dyDescent="0.25">
      <c r="E31" s="63">
        <f>B28/E28</f>
        <v>0.21904917128312751</v>
      </c>
    </row>
    <row r="32" spans="1:12" x14ac:dyDescent="0.25">
      <c r="B32" s="71"/>
    </row>
  </sheetData>
  <mergeCells count="1">
    <mergeCell ref="B26:C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7A95-E815-4BCB-9736-FE204B65952D}">
  <sheetPr>
    <tabColor rgb="FFFFFF00"/>
  </sheetPr>
  <dimension ref="A1:BA23"/>
  <sheetViews>
    <sheetView workbookViewId="0">
      <pane xSplit="1" ySplit="2" topLeftCell="B3" activePane="bottomRight" state="frozen"/>
      <selection activeCell="P10" sqref="P10:P12"/>
      <selection pane="topRight" activeCell="P10" sqref="P10:P12"/>
      <selection pane="bottomLeft" activeCell="P10" sqref="P10:P12"/>
      <selection pane="bottomRight" activeCell="P10" sqref="P10:P12"/>
    </sheetView>
  </sheetViews>
  <sheetFormatPr defaultColWidth="9.1796875" defaultRowHeight="10.5" x14ac:dyDescent="0.35"/>
  <cols>
    <col min="1" max="1" width="26.81640625" style="12" bestFit="1" customWidth="1"/>
    <col min="2" max="13" width="6.54296875" style="13" bestFit="1" customWidth="1"/>
    <col min="14" max="22" width="7.81640625" style="13" bestFit="1" customWidth="1"/>
    <col min="23" max="25" width="6.54296875" style="13" bestFit="1" customWidth="1"/>
    <col min="26" max="26" width="7.81640625" style="13" bestFit="1" customWidth="1"/>
    <col min="27" max="30" width="8.7265625" style="13" bestFit="1" customWidth="1"/>
    <col min="31" max="37" width="7.81640625" style="13" bestFit="1" customWidth="1"/>
    <col min="38" max="46" width="9.54296875" style="13" bestFit="1" customWidth="1"/>
    <col min="47" max="49" width="8.7265625" style="13" bestFit="1" customWidth="1"/>
    <col min="50" max="50" width="11.453125" style="13" customWidth="1"/>
    <col min="51" max="51" width="10.7265625" style="13" customWidth="1"/>
    <col min="52" max="52" width="10.81640625" style="13" customWidth="1"/>
    <col min="53" max="53" width="12.26953125" style="13" customWidth="1"/>
    <col min="54" max="16384" width="9.1796875" style="12"/>
  </cols>
  <sheetData>
    <row r="1" spans="1:53" s="42" customFormat="1" x14ac:dyDescent="0.35">
      <c r="A1" s="170" t="s">
        <v>93</v>
      </c>
      <c r="B1" s="171" t="s">
        <v>29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 t="s">
        <v>30</v>
      </c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 t="s">
        <v>33</v>
      </c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4" t="s">
        <v>34</v>
      </c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69" t="s">
        <v>89</v>
      </c>
      <c r="AY1" s="169" t="s">
        <v>90</v>
      </c>
      <c r="AZ1" s="169" t="s">
        <v>91</v>
      </c>
      <c r="BA1" s="169" t="s">
        <v>92</v>
      </c>
    </row>
    <row r="2" spans="1:53" s="42" customFormat="1" x14ac:dyDescent="0.35">
      <c r="A2" s="170"/>
      <c r="B2" s="43" t="s">
        <v>57</v>
      </c>
      <c r="C2" s="43" t="s">
        <v>58</v>
      </c>
      <c r="D2" s="43" t="s">
        <v>59</v>
      </c>
      <c r="E2" s="43" t="s">
        <v>60</v>
      </c>
      <c r="F2" s="43" t="s">
        <v>61</v>
      </c>
      <c r="G2" s="43" t="s">
        <v>62</v>
      </c>
      <c r="H2" s="43" t="s">
        <v>63</v>
      </c>
      <c r="I2" s="43" t="s">
        <v>64</v>
      </c>
      <c r="J2" s="43" t="s">
        <v>65</v>
      </c>
      <c r="K2" s="43" t="s">
        <v>66</v>
      </c>
      <c r="L2" s="43" t="s">
        <v>67</v>
      </c>
      <c r="M2" s="43" t="s">
        <v>68</v>
      </c>
      <c r="N2" s="44" t="s">
        <v>57</v>
      </c>
      <c r="O2" s="44" t="s">
        <v>58</v>
      </c>
      <c r="P2" s="44" t="s">
        <v>59</v>
      </c>
      <c r="Q2" s="44" t="s">
        <v>60</v>
      </c>
      <c r="R2" s="44" t="s">
        <v>61</v>
      </c>
      <c r="S2" s="44" t="s">
        <v>62</v>
      </c>
      <c r="T2" s="44" t="s">
        <v>63</v>
      </c>
      <c r="U2" s="44" t="s">
        <v>64</v>
      </c>
      <c r="V2" s="44" t="s">
        <v>65</v>
      </c>
      <c r="W2" s="44" t="s">
        <v>66</v>
      </c>
      <c r="X2" s="44" t="s">
        <v>67</v>
      </c>
      <c r="Y2" s="44" t="s">
        <v>68</v>
      </c>
      <c r="Z2" s="45" t="s">
        <v>57</v>
      </c>
      <c r="AA2" s="45" t="s">
        <v>58</v>
      </c>
      <c r="AB2" s="45" t="s">
        <v>59</v>
      </c>
      <c r="AC2" s="45" t="s">
        <v>60</v>
      </c>
      <c r="AD2" s="45" t="s">
        <v>61</v>
      </c>
      <c r="AE2" s="45" t="s">
        <v>62</v>
      </c>
      <c r="AF2" s="45" t="s">
        <v>63</v>
      </c>
      <c r="AG2" s="45" t="s">
        <v>64</v>
      </c>
      <c r="AH2" s="45" t="s">
        <v>65</v>
      </c>
      <c r="AI2" s="45" t="s">
        <v>66</v>
      </c>
      <c r="AJ2" s="45" t="s">
        <v>67</v>
      </c>
      <c r="AK2" s="45" t="s">
        <v>68</v>
      </c>
      <c r="AL2" s="46" t="s">
        <v>57</v>
      </c>
      <c r="AM2" s="46" t="s">
        <v>58</v>
      </c>
      <c r="AN2" s="46" t="s">
        <v>59</v>
      </c>
      <c r="AO2" s="46" t="s">
        <v>60</v>
      </c>
      <c r="AP2" s="46" t="s">
        <v>61</v>
      </c>
      <c r="AQ2" s="46" t="s">
        <v>62</v>
      </c>
      <c r="AR2" s="46" t="s">
        <v>63</v>
      </c>
      <c r="AS2" s="46" t="s">
        <v>64</v>
      </c>
      <c r="AT2" s="46" t="s">
        <v>65</v>
      </c>
      <c r="AU2" s="46" t="s">
        <v>66</v>
      </c>
      <c r="AV2" s="46" t="s">
        <v>67</v>
      </c>
      <c r="AW2" s="46" t="s">
        <v>68</v>
      </c>
      <c r="AX2" s="169"/>
      <c r="AY2" s="169"/>
      <c r="AZ2" s="169"/>
      <c r="BA2" s="169"/>
    </row>
    <row r="3" spans="1:53" x14ac:dyDescent="0.35">
      <c r="A3" s="5" t="s">
        <v>69</v>
      </c>
      <c r="B3" s="14">
        <v>6396</v>
      </c>
      <c r="C3" s="14">
        <v>2304</v>
      </c>
      <c r="D3" s="14">
        <v>3528</v>
      </c>
      <c r="E3" s="14">
        <v>4712</v>
      </c>
      <c r="F3" s="14">
        <v>420</v>
      </c>
      <c r="G3" s="14">
        <v>96</v>
      </c>
      <c r="H3" s="14">
        <v>1440</v>
      </c>
      <c r="I3" s="14"/>
      <c r="J3" s="14"/>
      <c r="K3" s="14"/>
      <c r="L3" s="14"/>
      <c r="M3" s="14"/>
      <c r="N3" s="16">
        <v>45924.134451434591</v>
      </c>
      <c r="O3" s="16">
        <v>16440.766584766585</v>
      </c>
      <c r="P3" s="16">
        <v>25116.985622816926</v>
      </c>
      <c r="Q3" s="16">
        <v>33561.805027590439</v>
      </c>
      <c r="R3" s="16">
        <v>2940</v>
      </c>
      <c r="S3" s="16">
        <v>678.36496350364973</v>
      </c>
      <c r="T3" s="16">
        <v>11151.262135922329</v>
      </c>
      <c r="U3" s="16"/>
      <c r="V3" s="16"/>
      <c r="W3" s="16"/>
      <c r="X3" s="16"/>
      <c r="Y3" s="16"/>
      <c r="Z3" s="18">
        <v>123726.37200000002</v>
      </c>
      <c r="AA3" s="18">
        <v>0</v>
      </c>
      <c r="AB3" s="18">
        <v>0</v>
      </c>
      <c r="AC3" s="18">
        <v>0</v>
      </c>
      <c r="AD3" s="18">
        <v>13243.230000000001</v>
      </c>
      <c r="AE3" s="18">
        <v>0</v>
      </c>
      <c r="AF3" s="18">
        <v>0</v>
      </c>
      <c r="AG3" s="18"/>
      <c r="AH3" s="18"/>
      <c r="AI3" s="18"/>
      <c r="AJ3" s="18"/>
      <c r="AK3" s="18"/>
      <c r="AL3" s="20">
        <v>3862133.6520000002</v>
      </c>
      <c r="AM3" s="20">
        <v>1338278.4000000001</v>
      </c>
      <c r="AN3" s="20">
        <v>2049238.8</v>
      </c>
      <c r="AO3" s="20">
        <v>2736965.2</v>
      </c>
      <c r="AP3" s="20">
        <v>254029.23000000004</v>
      </c>
      <c r="AQ3" s="20">
        <v>55761.600000000006</v>
      </c>
      <c r="AR3" s="20">
        <v>918864</v>
      </c>
      <c r="AS3" s="20"/>
      <c r="AT3" s="20"/>
      <c r="AU3" s="20"/>
      <c r="AV3" s="20"/>
      <c r="AW3" s="20"/>
      <c r="AX3" s="6">
        <v>18896</v>
      </c>
      <c r="AY3" s="6">
        <v>135813.31878603454</v>
      </c>
      <c r="AZ3" s="6">
        <v>136969.60200000001</v>
      </c>
      <c r="BA3" s="6">
        <v>11215270.882000001</v>
      </c>
    </row>
    <row r="4" spans="1:53" x14ac:dyDescent="0.35">
      <c r="A4" s="5" t="s">
        <v>70</v>
      </c>
      <c r="B4" s="14"/>
      <c r="C4" s="14"/>
      <c r="D4" s="14"/>
      <c r="E4" s="14"/>
      <c r="F4" s="14">
        <v>5028</v>
      </c>
      <c r="G4" s="14">
        <v>1420</v>
      </c>
      <c r="H4" s="14">
        <v>1888</v>
      </c>
      <c r="I4" s="14">
        <v>4016</v>
      </c>
      <c r="J4" s="14">
        <v>5975</v>
      </c>
      <c r="K4" s="14"/>
      <c r="L4" s="14"/>
      <c r="M4" s="14"/>
      <c r="N4" s="16"/>
      <c r="O4" s="16"/>
      <c r="P4" s="16"/>
      <c r="Q4" s="16"/>
      <c r="R4" s="16">
        <v>70587.22637362637</v>
      </c>
      <c r="S4" s="16">
        <v>19862.379562043792</v>
      </c>
      <c r="T4" s="16">
        <v>26344.473786407765</v>
      </c>
      <c r="U4" s="16">
        <v>56071.845537340618</v>
      </c>
      <c r="V4" s="16">
        <v>3471568.3818943533</v>
      </c>
      <c r="W4" s="16"/>
      <c r="X4" s="16"/>
      <c r="Y4" s="16"/>
      <c r="Z4" s="18"/>
      <c r="AA4" s="18"/>
      <c r="AB4" s="18"/>
      <c r="AC4" s="18"/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/>
      <c r="AJ4" s="18"/>
      <c r="AK4" s="18"/>
      <c r="AL4" s="20"/>
      <c r="AM4" s="20"/>
      <c r="AN4" s="20"/>
      <c r="AO4" s="20"/>
      <c r="AP4" s="20">
        <v>5781093.8399999999</v>
      </c>
      <c r="AQ4" s="20">
        <v>1632687.5999999999</v>
      </c>
      <c r="AR4" s="20">
        <v>2170784.64</v>
      </c>
      <c r="AS4" s="20">
        <v>4617516.4799999995</v>
      </c>
      <c r="AT4" s="20">
        <v>6869935.5</v>
      </c>
      <c r="AU4" s="20"/>
      <c r="AV4" s="20"/>
      <c r="AW4" s="20"/>
      <c r="AX4" s="6">
        <v>18327</v>
      </c>
      <c r="AY4" s="6">
        <v>3644434.3071537716</v>
      </c>
      <c r="AZ4" s="6">
        <v>0</v>
      </c>
      <c r="BA4" s="6">
        <v>21072018.059999999</v>
      </c>
    </row>
    <row r="5" spans="1:53" x14ac:dyDescent="0.35">
      <c r="A5" s="5" t="s">
        <v>71</v>
      </c>
      <c r="B5" s="14"/>
      <c r="C5" s="14">
        <v>31352</v>
      </c>
      <c r="D5" s="14">
        <v>19920</v>
      </c>
      <c r="E5" s="14">
        <v>8096</v>
      </c>
      <c r="F5" s="14">
        <v>5520</v>
      </c>
      <c r="G5" s="14">
        <v>3576</v>
      </c>
      <c r="H5" s="14"/>
      <c r="I5" s="14"/>
      <c r="J5" s="14"/>
      <c r="K5" s="14"/>
      <c r="L5" s="14"/>
      <c r="M5" s="14"/>
      <c r="N5" s="16"/>
      <c r="O5" s="16">
        <v>348320.72000000003</v>
      </c>
      <c r="P5" s="16">
        <v>224788.59231334151</v>
      </c>
      <c r="Q5" s="16">
        <v>89946.559999999998</v>
      </c>
      <c r="R5" s="16">
        <v>61327.199999999997</v>
      </c>
      <c r="S5" s="16">
        <v>39729.360000000001</v>
      </c>
      <c r="T5" s="16"/>
      <c r="U5" s="16"/>
      <c r="V5" s="16"/>
      <c r="W5" s="16"/>
      <c r="X5" s="16"/>
      <c r="Y5" s="16"/>
      <c r="Z5" s="18"/>
      <c r="AA5" s="18">
        <v>1559609.06794</v>
      </c>
      <c r="AB5" s="18">
        <v>742982.78317999991</v>
      </c>
      <c r="AC5" s="18">
        <v>402283.54539999989</v>
      </c>
      <c r="AD5" s="18">
        <v>277260.27119999996</v>
      </c>
      <c r="AE5" s="18">
        <v>179700.51704000001</v>
      </c>
      <c r="AF5" s="18"/>
      <c r="AG5" s="18"/>
      <c r="AH5" s="18"/>
      <c r="AI5" s="18"/>
      <c r="AJ5" s="18"/>
      <c r="AK5" s="18"/>
      <c r="AL5" s="20"/>
      <c r="AM5" s="20">
        <v>29916137.575940002</v>
      </c>
      <c r="AN5" s="20">
        <v>19059775.619180001</v>
      </c>
      <c r="AO5" s="20">
        <v>7716529.8253999995</v>
      </c>
      <c r="AP5" s="20">
        <v>5318356.1112000002</v>
      </c>
      <c r="AQ5" s="20">
        <v>3446982.6450399999</v>
      </c>
      <c r="AR5" s="20"/>
      <c r="AS5" s="20"/>
      <c r="AT5" s="20"/>
      <c r="AU5" s="20"/>
      <c r="AV5" s="20"/>
      <c r="AW5" s="20"/>
      <c r="AX5" s="6">
        <v>68464</v>
      </c>
      <c r="AY5" s="6">
        <v>764112.43231334153</v>
      </c>
      <c r="AZ5" s="6">
        <v>3161836.1847599992</v>
      </c>
      <c r="BA5" s="6">
        <v>65457781.776760004</v>
      </c>
    </row>
    <row r="6" spans="1:53" x14ac:dyDescent="0.35">
      <c r="A6" s="5" t="s">
        <v>72</v>
      </c>
      <c r="B6" s="14"/>
      <c r="C6" s="14"/>
      <c r="D6" s="14"/>
      <c r="E6" s="14">
        <v>40896</v>
      </c>
      <c r="F6" s="14">
        <v>34650</v>
      </c>
      <c r="G6" s="14">
        <v>55200</v>
      </c>
      <c r="H6" s="14">
        <v>23496</v>
      </c>
      <c r="I6" s="14">
        <v>4272</v>
      </c>
      <c r="J6" s="14">
        <v>2442</v>
      </c>
      <c r="K6" s="14"/>
      <c r="L6" s="14"/>
      <c r="M6" s="14"/>
      <c r="N6" s="16"/>
      <c r="O6" s="16"/>
      <c r="P6" s="16"/>
      <c r="Q6" s="16">
        <v>214088.10275904354</v>
      </c>
      <c r="R6" s="16">
        <v>172183.26175824174</v>
      </c>
      <c r="S6" s="16">
        <v>273628.52437956206</v>
      </c>
      <c r="T6" s="16">
        <v>121948.45572815534</v>
      </c>
      <c r="U6" s="16">
        <v>23788.207422144413</v>
      </c>
      <c r="V6" s="16">
        <v>12406.424954572987</v>
      </c>
      <c r="W6" s="16"/>
      <c r="X6" s="16"/>
      <c r="Y6" s="16"/>
      <c r="Z6" s="18"/>
      <c r="AA6" s="18"/>
      <c r="AB6" s="18"/>
      <c r="AC6" s="18">
        <v>836942.26769999997</v>
      </c>
      <c r="AD6" s="18">
        <v>709895.83302000002</v>
      </c>
      <c r="AE6" s="18">
        <v>1168292.2739400002</v>
      </c>
      <c r="AF6" s="18">
        <v>437909.62495500001</v>
      </c>
      <c r="AG6" s="18">
        <v>84387.542579999994</v>
      </c>
      <c r="AH6" s="18">
        <v>0</v>
      </c>
      <c r="AI6" s="18"/>
      <c r="AJ6" s="18"/>
      <c r="AK6" s="18"/>
      <c r="AL6" s="20"/>
      <c r="AM6" s="20"/>
      <c r="AN6" s="20"/>
      <c r="AO6" s="20">
        <v>18295827.047699999</v>
      </c>
      <c r="AP6" s="20">
        <v>14850477.45702</v>
      </c>
      <c r="AQ6" s="20">
        <v>23668139.981939998</v>
      </c>
      <c r="AR6" s="20">
        <v>10487883.845954999</v>
      </c>
      <c r="AS6" s="20">
        <v>2043796.2985799999</v>
      </c>
      <c r="AT6" s="20">
        <v>1024150.38</v>
      </c>
      <c r="AU6" s="20"/>
      <c r="AV6" s="20"/>
      <c r="AW6" s="20"/>
      <c r="AX6" s="6">
        <v>160956</v>
      </c>
      <c r="AY6" s="6">
        <v>818042.97700172011</v>
      </c>
      <c r="AZ6" s="6">
        <v>3237427.5421950002</v>
      </c>
      <c r="BA6" s="6">
        <v>70370275.011194989</v>
      </c>
    </row>
    <row r="7" spans="1:53" x14ac:dyDescent="0.35">
      <c r="A7" s="5" t="s">
        <v>73</v>
      </c>
      <c r="B7" s="14"/>
      <c r="C7" s="14"/>
      <c r="D7" s="14"/>
      <c r="E7" s="14">
        <v>27870</v>
      </c>
      <c r="F7" s="14">
        <v>5976</v>
      </c>
      <c r="G7" s="14">
        <v>18198</v>
      </c>
      <c r="H7" s="14">
        <v>7694</v>
      </c>
      <c r="I7" s="14">
        <v>1026</v>
      </c>
      <c r="J7" s="14"/>
      <c r="K7" s="14"/>
      <c r="L7" s="14"/>
      <c r="M7" s="14"/>
      <c r="N7" s="16"/>
      <c r="O7" s="16"/>
      <c r="P7" s="16"/>
      <c r="Q7" s="16">
        <v>132524.45665236053</v>
      </c>
      <c r="R7" s="16">
        <v>28380.475862068968</v>
      </c>
      <c r="S7" s="16">
        <v>85530.6</v>
      </c>
      <c r="T7" s="16">
        <v>36404.363106796118</v>
      </c>
      <c r="U7" s="16">
        <v>5084.5245901639355</v>
      </c>
      <c r="V7" s="16"/>
      <c r="W7" s="16"/>
      <c r="X7" s="16"/>
      <c r="Y7" s="16"/>
      <c r="Z7" s="18"/>
      <c r="AA7" s="18"/>
      <c r="AB7" s="18"/>
      <c r="AC7" s="18">
        <v>479839.22910000006</v>
      </c>
      <c r="AD7" s="18">
        <v>107464.7574</v>
      </c>
      <c r="AE7" s="18">
        <v>386683.84259999997</v>
      </c>
      <c r="AF7" s="18">
        <v>143339.6459</v>
      </c>
      <c r="AG7" s="18">
        <v>0</v>
      </c>
      <c r="AH7" s="18"/>
      <c r="AI7" s="18"/>
      <c r="AJ7" s="18"/>
      <c r="AK7" s="18"/>
      <c r="AL7" s="20"/>
      <c r="AM7" s="20"/>
      <c r="AN7" s="20"/>
      <c r="AO7" s="20">
        <v>11263461.449099999</v>
      </c>
      <c r="AP7" s="20">
        <v>2428659.4374000002</v>
      </c>
      <c r="AQ7" s="20">
        <v>7417299.1626000004</v>
      </c>
      <c r="AR7" s="20">
        <v>3141291.0259000002</v>
      </c>
      <c r="AS7" s="20">
        <v>418710.60000000003</v>
      </c>
      <c r="AT7" s="20"/>
      <c r="AU7" s="20"/>
      <c r="AV7" s="20"/>
      <c r="AW7" s="20"/>
      <c r="AX7" s="6">
        <v>60764</v>
      </c>
      <c r="AY7" s="6">
        <v>287924.4202113896</v>
      </c>
      <c r="AZ7" s="6">
        <v>1117327.4750000001</v>
      </c>
      <c r="BA7" s="6">
        <v>24669421.675000001</v>
      </c>
    </row>
    <row r="8" spans="1:53" x14ac:dyDescent="0.35">
      <c r="A8" s="5" t="s">
        <v>74</v>
      </c>
      <c r="B8" s="14"/>
      <c r="C8" s="14">
        <v>6768</v>
      </c>
      <c r="D8" s="14"/>
      <c r="E8" s="14">
        <v>4278</v>
      </c>
      <c r="F8" s="14">
        <v>1548</v>
      </c>
      <c r="G8" s="14"/>
      <c r="H8" s="14"/>
      <c r="I8" s="14"/>
      <c r="J8" s="14"/>
      <c r="K8" s="14"/>
      <c r="L8" s="14"/>
      <c r="M8" s="14"/>
      <c r="N8" s="16"/>
      <c r="O8" s="16">
        <v>53534.879999999997</v>
      </c>
      <c r="P8" s="16"/>
      <c r="Q8" s="16">
        <v>33838.980000000003</v>
      </c>
      <c r="R8" s="16">
        <v>12244.68</v>
      </c>
      <c r="S8" s="16"/>
      <c r="T8" s="16"/>
      <c r="U8" s="16"/>
      <c r="V8" s="16"/>
      <c r="W8" s="16"/>
      <c r="X8" s="16"/>
      <c r="Y8" s="16"/>
      <c r="Z8" s="18"/>
      <c r="AA8" s="18">
        <v>239591.08403999999</v>
      </c>
      <c r="AB8" s="18"/>
      <c r="AC8" s="18">
        <v>151593.56404500001</v>
      </c>
      <c r="AD8" s="18">
        <v>55358.198280000004</v>
      </c>
      <c r="AE8" s="18"/>
      <c r="AF8" s="18"/>
      <c r="AG8" s="18"/>
      <c r="AH8" s="18"/>
      <c r="AI8" s="18"/>
      <c r="AJ8" s="18"/>
      <c r="AK8" s="18"/>
      <c r="AL8" s="20"/>
      <c r="AM8" s="20">
        <v>4595792.6120399991</v>
      </c>
      <c r="AN8" s="20"/>
      <c r="AO8" s="20">
        <v>2907840.1830449998</v>
      </c>
      <c r="AP8" s="20">
        <v>1061870.8942800001</v>
      </c>
      <c r="AQ8" s="20"/>
      <c r="AR8" s="20"/>
      <c r="AS8" s="20"/>
      <c r="AT8" s="20"/>
      <c r="AU8" s="20"/>
      <c r="AV8" s="20"/>
      <c r="AW8" s="20"/>
      <c r="AX8" s="6">
        <v>12594</v>
      </c>
      <c r="AY8" s="6">
        <v>99618.540000000008</v>
      </c>
      <c r="AZ8" s="6">
        <v>446542.846365</v>
      </c>
      <c r="BA8" s="6">
        <v>8565503.6893649995</v>
      </c>
    </row>
    <row r="9" spans="1:53" x14ac:dyDescent="0.35">
      <c r="A9" s="5" t="s">
        <v>75</v>
      </c>
      <c r="B9" s="14">
        <v>57012</v>
      </c>
      <c r="C9" s="14">
        <v>167064</v>
      </c>
      <c r="D9" s="14">
        <v>164544</v>
      </c>
      <c r="E9" s="14">
        <v>95736</v>
      </c>
      <c r="F9" s="14">
        <v>55956</v>
      </c>
      <c r="G9" s="14">
        <v>41808</v>
      </c>
      <c r="H9" s="14">
        <v>51672</v>
      </c>
      <c r="I9" s="14">
        <v>116928</v>
      </c>
      <c r="J9" s="14">
        <v>218736</v>
      </c>
      <c r="K9" s="14">
        <v>122964</v>
      </c>
      <c r="L9" s="14">
        <v>90156</v>
      </c>
      <c r="M9" s="14">
        <v>104208</v>
      </c>
      <c r="N9" s="16">
        <v>354110.8106241877</v>
      </c>
      <c r="O9" s="16">
        <v>1035886.2810810811</v>
      </c>
      <c r="P9" s="16">
        <v>1020445.3512851897</v>
      </c>
      <c r="Q9" s="16">
        <v>593563.19999999995</v>
      </c>
      <c r="R9" s="16">
        <v>347107.00291970803</v>
      </c>
      <c r="S9" s="16">
        <v>259209.60000000003</v>
      </c>
      <c r="T9" s="16">
        <v>320388.49866342649</v>
      </c>
      <c r="U9" s="16">
        <v>584429.04</v>
      </c>
      <c r="V9" s="16">
        <v>1111708.4448696</v>
      </c>
      <c r="W9" s="16">
        <v>614847.98884053656</v>
      </c>
      <c r="X9" s="16">
        <v>451427.10510948906</v>
      </c>
      <c r="Y9" s="16">
        <v>522538.08722093643</v>
      </c>
      <c r="Z9" s="18">
        <v>1449468.24</v>
      </c>
      <c r="AA9" s="18">
        <v>4606006.7591999993</v>
      </c>
      <c r="AB9" s="18">
        <v>4493648.2140000006</v>
      </c>
      <c r="AC9" s="18">
        <v>2659612.5864000004</v>
      </c>
      <c r="AD9" s="18">
        <v>1479970.0080000001</v>
      </c>
      <c r="AE9" s="18">
        <v>1172148.4896000002</v>
      </c>
      <c r="AF9" s="18">
        <v>1440041.0904000001</v>
      </c>
      <c r="AG9" s="18">
        <v>2648076.1533600003</v>
      </c>
      <c r="AH9" s="18">
        <v>4826617.8160200007</v>
      </c>
      <c r="AI9" s="18">
        <v>2699550.2496599997</v>
      </c>
      <c r="AJ9" s="18">
        <v>1938337.1568</v>
      </c>
      <c r="AK9" s="18">
        <v>2190160.4010000001</v>
      </c>
      <c r="AL9" s="20">
        <v>30217329.480000004</v>
      </c>
      <c r="AM9" s="20">
        <v>88734349.879199997</v>
      </c>
      <c r="AN9" s="20">
        <v>87640974.774000004</v>
      </c>
      <c r="AO9" s="20">
        <v>51016205.066399999</v>
      </c>
      <c r="AP9" s="20">
        <v>29962793.808000002</v>
      </c>
      <c r="AQ9" s="20">
        <v>22483939.209600005</v>
      </c>
      <c r="AR9" s="20">
        <v>27844857.410400007</v>
      </c>
      <c r="AS9" s="20">
        <v>50794915.305359997</v>
      </c>
      <c r="AT9" s="20">
        <v>96629899.540020004</v>
      </c>
      <c r="AU9" s="20">
        <v>53361827.301660009</v>
      </c>
      <c r="AV9" s="20">
        <v>39045645.196800001</v>
      </c>
      <c r="AW9" s="20">
        <v>45054128.361000001</v>
      </c>
      <c r="AX9" s="6">
        <v>1286784</v>
      </c>
      <c r="AY9" s="6">
        <v>7215661.4106141543</v>
      </c>
      <c r="AZ9" s="6">
        <v>31603637.164440006</v>
      </c>
      <c r="BA9" s="6">
        <v>622786865.33244014</v>
      </c>
    </row>
    <row r="10" spans="1:53" x14ac:dyDescent="0.35">
      <c r="A10" s="5" t="s">
        <v>76</v>
      </c>
      <c r="B10" s="14"/>
      <c r="C10" s="14"/>
      <c r="D10" s="14">
        <v>31060</v>
      </c>
      <c r="E10" s="14">
        <v>11988</v>
      </c>
      <c r="F10" s="14">
        <v>7888</v>
      </c>
      <c r="G10" s="14"/>
      <c r="H10" s="14">
        <v>3536</v>
      </c>
      <c r="I10" s="14">
        <v>533</v>
      </c>
      <c r="J10" s="14"/>
      <c r="K10" s="14"/>
      <c r="L10" s="14"/>
      <c r="M10" s="14"/>
      <c r="N10" s="16"/>
      <c r="O10" s="16"/>
      <c r="P10" s="16">
        <v>363402</v>
      </c>
      <c r="Q10" s="16">
        <v>140259.6</v>
      </c>
      <c r="R10" s="16">
        <v>92289.599999999991</v>
      </c>
      <c r="S10" s="16"/>
      <c r="T10" s="16">
        <v>41371.199999999997</v>
      </c>
      <c r="U10" s="16">
        <v>6236.0999999999995</v>
      </c>
      <c r="V10" s="16"/>
      <c r="W10" s="16"/>
      <c r="X10" s="16"/>
      <c r="Y10" s="16"/>
      <c r="Z10" s="18"/>
      <c r="AA10" s="18"/>
      <c r="AB10" s="18">
        <v>1625951.3984999997</v>
      </c>
      <c r="AC10" s="18">
        <v>626791.26509999996</v>
      </c>
      <c r="AD10" s="18">
        <v>417241.28159999999</v>
      </c>
      <c r="AE10" s="18"/>
      <c r="AF10" s="18">
        <v>187409.5938</v>
      </c>
      <c r="AG10" s="18">
        <v>28244.855924999996</v>
      </c>
      <c r="AH10" s="18"/>
      <c r="AI10" s="18"/>
      <c r="AJ10" s="18"/>
      <c r="AK10" s="18"/>
      <c r="AL10" s="20"/>
      <c r="AM10" s="20"/>
      <c r="AN10" s="20">
        <v>31188704.098499995</v>
      </c>
      <c r="AO10" s="20">
        <v>12022996.085099999</v>
      </c>
      <c r="AP10" s="20">
        <v>8003446.4015999995</v>
      </c>
      <c r="AQ10" s="20"/>
      <c r="AR10" s="20">
        <v>3594856.7538000001</v>
      </c>
      <c r="AS10" s="20">
        <v>541787.69092499989</v>
      </c>
      <c r="AT10" s="20"/>
      <c r="AU10" s="20"/>
      <c r="AV10" s="20"/>
      <c r="AW10" s="20"/>
      <c r="AX10" s="6">
        <v>55005</v>
      </c>
      <c r="AY10" s="6">
        <v>643558.49999999988</v>
      </c>
      <c r="AZ10" s="6">
        <v>2885638.3949249992</v>
      </c>
      <c r="BA10" s="6">
        <v>55351791.029924996</v>
      </c>
    </row>
    <row r="11" spans="1:53" x14ac:dyDescent="0.35">
      <c r="A11" s="5" t="s">
        <v>77</v>
      </c>
      <c r="B11" s="14">
        <v>5028</v>
      </c>
      <c r="C11" s="14">
        <v>7604</v>
      </c>
      <c r="D11" s="14">
        <v>1236</v>
      </c>
      <c r="E11" s="14">
        <v>7060</v>
      </c>
      <c r="F11" s="14">
        <v>8580</v>
      </c>
      <c r="G11" s="14">
        <v>7920</v>
      </c>
      <c r="H11" s="14">
        <v>4004</v>
      </c>
      <c r="I11" s="14">
        <v>2024</v>
      </c>
      <c r="J11" s="14"/>
      <c r="K11" s="14">
        <v>564</v>
      </c>
      <c r="L11" s="14"/>
      <c r="M11" s="14"/>
      <c r="N11" s="16">
        <v>82459.199999999997</v>
      </c>
      <c r="O11" s="16">
        <v>130664</v>
      </c>
      <c r="P11" s="16">
        <v>23225.919606637985</v>
      </c>
      <c r="Q11" s="16">
        <v>124095.92176578785</v>
      </c>
      <c r="R11" s="16">
        <v>140712</v>
      </c>
      <c r="S11" s="16">
        <v>139678.20000000001</v>
      </c>
      <c r="T11" s="16">
        <v>65665.599999999991</v>
      </c>
      <c r="U11" s="16">
        <v>33193.599999999999</v>
      </c>
      <c r="V11" s="16"/>
      <c r="W11" s="16">
        <v>9249.5999999999985</v>
      </c>
      <c r="X11" s="16"/>
      <c r="Y11" s="16"/>
      <c r="Z11" s="18">
        <v>369169.83840000001</v>
      </c>
      <c r="AA11" s="18">
        <v>581030.14199999999</v>
      </c>
      <c r="AB11" s="18">
        <v>0</v>
      </c>
      <c r="AC11" s="18">
        <v>491013.42509999993</v>
      </c>
      <c r="AD11" s="18">
        <v>633337.13520000002</v>
      </c>
      <c r="AE11" s="18">
        <v>632050.96349999995</v>
      </c>
      <c r="AF11" s="18">
        <v>297682.36959999998</v>
      </c>
      <c r="AG11" s="18">
        <v>150424.736</v>
      </c>
      <c r="AH11" s="18"/>
      <c r="AI11" s="18">
        <v>41970.05999999999</v>
      </c>
      <c r="AJ11" s="18"/>
      <c r="AK11" s="18"/>
      <c r="AL11" s="20">
        <v>7081348.7183999997</v>
      </c>
      <c r="AM11" s="20">
        <v>11145214.541999999</v>
      </c>
      <c r="AN11" s="20">
        <v>1889428.56</v>
      </c>
      <c r="AO11" s="20">
        <v>10603314.8851</v>
      </c>
      <c r="AP11" s="20">
        <v>12148557.775199998</v>
      </c>
      <c r="AQ11" s="20">
        <v>12123886.6635</v>
      </c>
      <c r="AR11" s="20">
        <v>5710089.0895999996</v>
      </c>
      <c r="AS11" s="20">
        <v>2885419.9360000002</v>
      </c>
      <c r="AT11" s="20"/>
      <c r="AU11" s="20">
        <v>805062.05999999982</v>
      </c>
      <c r="AV11" s="20"/>
      <c r="AW11" s="20"/>
      <c r="AX11" s="6">
        <v>44020</v>
      </c>
      <c r="AY11" s="6">
        <v>748944.04137242574</v>
      </c>
      <c r="AZ11" s="6">
        <v>3196678.6697999998</v>
      </c>
      <c r="BA11" s="6">
        <v>64392322.229799993</v>
      </c>
    </row>
    <row r="12" spans="1:53" x14ac:dyDescent="0.35">
      <c r="A12" s="5" t="s">
        <v>78</v>
      </c>
      <c r="B12" s="14">
        <v>34848</v>
      </c>
      <c r="C12" s="14">
        <v>23496</v>
      </c>
      <c r="D12" s="14">
        <v>23604</v>
      </c>
      <c r="E12" s="14">
        <v>1980</v>
      </c>
      <c r="F12" s="14">
        <v>19488</v>
      </c>
      <c r="G12" s="14">
        <v>30720</v>
      </c>
      <c r="H12" s="14">
        <v>15312</v>
      </c>
      <c r="I12" s="14">
        <v>10421</v>
      </c>
      <c r="J12" s="14">
        <v>492</v>
      </c>
      <c r="K12" s="14"/>
      <c r="L12" s="14"/>
      <c r="M12" s="14"/>
      <c r="N12" s="16">
        <v>393613.2</v>
      </c>
      <c r="O12" s="16">
        <v>261275.88</v>
      </c>
      <c r="P12" s="16">
        <v>261126.84</v>
      </c>
      <c r="Q12" s="16">
        <v>24240.338884120174</v>
      </c>
      <c r="R12" s="16">
        <v>224764.63743842367</v>
      </c>
      <c r="S12" s="16">
        <v>343989.6</v>
      </c>
      <c r="T12" s="16">
        <v>171303.65825242718</v>
      </c>
      <c r="U12" s="16">
        <v>112755.22</v>
      </c>
      <c r="V12" s="16">
        <v>6223.8</v>
      </c>
      <c r="W12" s="16"/>
      <c r="X12" s="16"/>
      <c r="Y12" s="16"/>
      <c r="Z12" s="18">
        <v>1762575.4964399999</v>
      </c>
      <c r="AA12" s="18">
        <v>1164819.28101</v>
      </c>
      <c r="AB12" s="18">
        <v>1168346.7638700001</v>
      </c>
      <c r="AC12" s="18">
        <v>98151.604320000013</v>
      </c>
      <c r="AD12" s="18">
        <v>904817.35476000002</v>
      </c>
      <c r="AE12" s="18">
        <v>1555356.5590199998</v>
      </c>
      <c r="AF12" s="18">
        <v>727110.0962400001</v>
      </c>
      <c r="AG12" s="18">
        <v>510852.972465</v>
      </c>
      <c r="AH12" s="18">
        <v>28189.14615</v>
      </c>
      <c r="AI12" s="18"/>
      <c r="AJ12" s="18"/>
      <c r="AK12" s="18"/>
      <c r="AL12" s="20">
        <v>33809402.704439998</v>
      </c>
      <c r="AM12" s="20">
        <v>22343351.663010001</v>
      </c>
      <c r="AN12" s="20">
        <v>22411015.197870001</v>
      </c>
      <c r="AO12" s="20">
        <v>2067259.1083200001</v>
      </c>
      <c r="AP12" s="20">
        <v>19336806.866760001</v>
      </c>
      <c r="AQ12" s="20">
        <v>29834566.723020006</v>
      </c>
      <c r="AR12" s="20">
        <v>14843596.224240001</v>
      </c>
      <c r="AS12" s="20">
        <v>9799088.8354649991</v>
      </c>
      <c r="AT12" s="20">
        <v>540719.07614999998</v>
      </c>
      <c r="AU12" s="20"/>
      <c r="AV12" s="20"/>
      <c r="AW12" s="20"/>
      <c r="AX12" s="6">
        <v>160361</v>
      </c>
      <c r="AY12" s="6">
        <v>1799293.174574971</v>
      </c>
      <c r="AZ12" s="6">
        <v>7920219.2742749993</v>
      </c>
      <c r="BA12" s="6">
        <v>154985806.399275</v>
      </c>
    </row>
    <row r="13" spans="1:53" x14ac:dyDescent="0.35">
      <c r="A13" s="5" t="s">
        <v>79</v>
      </c>
      <c r="B13" s="14">
        <v>10596</v>
      </c>
      <c r="C13" s="14"/>
      <c r="D13" s="14">
        <v>18156</v>
      </c>
      <c r="E13" s="14">
        <v>2340</v>
      </c>
      <c r="F13" s="14">
        <v>19488</v>
      </c>
      <c r="G13" s="14">
        <v>2004</v>
      </c>
      <c r="H13" s="14"/>
      <c r="I13" s="14"/>
      <c r="J13" s="14"/>
      <c r="K13" s="14"/>
      <c r="L13" s="14"/>
      <c r="M13" s="14"/>
      <c r="N13" s="16">
        <v>120740.4</v>
      </c>
      <c r="O13" s="16"/>
      <c r="P13" s="16">
        <v>202840.31236230111</v>
      </c>
      <c r="Q13" s="16">
        <v>25661.52</v>
      </c>
      <c r="R13" s="16">
        <v>207292.80700729924</v>
      </c>
      <c r="S13" s="16">
        <v>21623.16</v>
      </c>
      <c r="T13" s="16"/>
      <c r="U13" s="16"/>
      <c r="V13" s="16"/>
      <c r="W13" s="16"/>
      <c r="X13" s="16"/>
      <c r="Y13" s="16"/>
      <c r="Z13" s="18">
        <v>540554.77080000006</v>
      </c>
      <c r="AA13" s="18"/>
      <c r="AB13" s="18">
        <v>798646.08779999986</v>
      </c>
      <c r="AC13" s="18">
        <v>114837.68142000001</v>
      </c>
      <c r="AD13" s="18">
        <v>923320.96956000011</v>
      </c>
      <c r="AE13" s="18">
        <v>97758.306360000002</v>
      </c>
      <c r="AF13" s="18"/>
      <c r="AG13" s="18"/>
      <c r="AH13" s="18"/>
      <c r="AI13" s="18"/>
      <c r="AJ13" s="18"/>
      <c r="AK13" s="18"/>
      <c r="AL13" s="20">
        <v>10368823.330800001</v>
      </c>
      <c r="AM13" s="20"/>
      <c r="AN13" s="20">
        <v>17309067.967799999</v>
      </c>
      <c r="AO13" s="20">
        <v>2202795.5254199998</v>
      </c>
      <c r="AP13" s="20">
        <v>17913345.361559998</v>
      </c>
      <c r="AQ13" s="20">
        <v>1875182.0583600001</v>
      </c>
      <c r="AR13" s="20"/>
      <c r="AS13" s="20"/>
      <c r="AT13" s="20"/>
      <c r="AU13" s="20"/>
      <c r="AV13" s="20"/>
      <c r="AW13" s="20"/>
      <c r="AX13" s="6">
        <v>52584</v>
      </c>
      <c r="AY13" s="6">
        <v>578158.19936960039</v>
      </c>
      <c r="AZ13" s="6">
        <v>2475117.8159400001</v>
      </c>
      <c r="BA13" s="6">
        <v>49669214.243940003</v>
      </c>
    </row>
    <row r="14" spans="1:53" x14ac:dyDescent="0.35">
      <c r="A14" s="5" t="s">
        <v>80</v>
      </c>
      <c r="B14" s="14">
        <v>8844</v>
      </c>
      <c r="C14" s="14">
        <v>11756</v>
      </c>
      <c r="D14" s="14">
        <v>13980</v>
      </c>
      <c r="E14" s="14">
        <v>14512</v>
      </c>
      <c r="F14" s="14">
        <v>13916</v>
      </c>
      <c r="G14" s="14">
        <v>8032</v>
      </c>
      <c r="H14" s="14">
        <v>1296</v>
      </c>
      <c r="I14" s="14">
        <v>10412</v>
      </c>
      <c r="J14" s="14"/>
      <c r="K14" s="14"/>
      <c r="L14" s="14"/>
      <c r="M14" s="14"/>
      <c r="N14" s="16">
        <v>144225.60000000001</v>
      </c>
      <c r="O14" s="16">
        <v>185409.59999999998</v>
      </c>
      <c r="P14" s="16">
        <v>214718.97795027154</v>
      </c>
      <c r="Q14" s="16">
        <v>223053.21729000614</v>
      </c>
      <c r="R14" s="16">
        <v>214403.39270072989</v>
      </c>
      <c r="S14" s="16">
        <v>125976</v>
      </c>
      <c r="T14" s="16">
        <v>19699.199999999997</v>
      </c>
      <c r="U14" s="16">
        <v>168662.40000000002</v>
      </c>
      <c r="V14" s="16"/>
      <c r="W14" s="16"/>
      <c r="X14" s="16"/>
      <c r="Y14" s="16"/>
      <c r="Z14" s="18">
        <v>645698.01120000007</v>
      </c>
      <c r="AA14" s="18">
        <v>827054.01240000001</v>
      </c>
      <c r="AB14" s="18">
        <v>827747.00799999991</v>
      </c>
      <c r="AC14" s="18">
        <v>963753.98405000009</v>
      </c>
      <c r="AD14" s="18">
        <v>961321.25760000001</v>
      </c>
      <c r="AE14" s="18">
        <v>570142.41680000001</v>
      </c>
      <c r="AF14" s="18">
        <v>89276.774399999995</v>
      </c>
      <c r="AG14" s="18">
        <v>764354.75600000005</v>
      </c>
      <c r="AH14" s="18"/>
      <c r="AI14" s="18"/>
      <c r="AJ14" s="18"/>
      <c r="AK14" s="18"/>
      <c r="AL14" s="20">
        <v>12385661.851199999</v>
      </c>
      <c r="AM14" s="20">
        <v>15864399.692400001</v>
      </c>
      <c r="AN14" s="20">
        <v>18310607.327999998</v>
      </c>
      <c r="AO14" s="20">
        <v>19135905.134049997</v>
      </c>
      <c r="AP14" s="20">
        <v>18551171.3376</v>
      </c>
      <c r="AQ14" s="20">
        <v>10936368.1768</v>
      </c>
      <c r="AR14" s="20">
        <v>1712490.8544000001</v>
      </c>
      <c r="AS14" s="20">
        <v>14661713.956</v>
      </c>
      <c r="AT14" s="20"/>
      <c r="AU14" s="20"/>
      <c r="AV14" s="20"/>
      <c r="AW14" s="20"/>
      <c r="AX14" s="6">
        <v>82748</v>
      </c>
      <c r="AY14" s="6">
        <v>1296148.3879410075</v>
      </c>
      <c r="AZ14" s="6">
        <v>5649348.2204499999</v>
      </c>
      <c r="BA14" s="6">
        <v>111558318.33045</v>
      </c>
    </row>
    <row r="15" spans="1:53" x14ac:dyDescent="0.35">
      <c r="A15" s="5" t="s">
        <v>81</v>
      </c>
      <c r="B15" s="14">
        <v>1008</v>
      </c>
      <c r="C15" s="14">
        <v>4464</v>
      </c>
      <c r="D15" s="14">
        <v>1008</v>
      </c>
      <c r="E15" s="14">
        <v>5424</v>
      </c>
      <c r="F15" s="14"/>
      <c r="G15" s="14">
        <v>432</v>
      </c>
      <c r="H15" s="14"/>
      <c r="I15" s="14"/>
      <c r="J15" s="14"/>
      <c r="K15" s="14"/>
      <c r="L15" s="14"/>
      <c r="M15" s="14"/>
      <c r="N15" s="16">
        <v>5307.4059792556436</v>
      </c>
      <c r="O15" s="16">
        <v>23619.513917841818</v>
      </c>
      <c r="P15" s="16">
        <v>5323.6465116279069</v>
      </c>
      <c r="Q15" s="16">
        <v>32301.630977258763</v>
      </c>
      <c r="R15" s="16"/>
      <c r="S15" s="16">
        <v>2267.6846715328466</v>
      </c>
      <c r="T15" s="16"/>
      <c r="U15" s="16"/>
      <c r="V15" s="16"/>
      <c r="W15" s="16"/>
      <c r="X15" s="16"/>
      <c r="Y15" s="16"/>
      <c r="Z15" s="18">
        <v>0</v>
      </c>
      <c r="AA15" s="18">
        <v>0</v>
      </c>
      <c r="AB15" s="18">
        <v>0</v>
      </c>
      <c r="AC15" s="18">
        <v>0</v>
      </c>
      <c r="AD15" s="18"/>
      <c r="AE15" s="18">
        <v>0</v>
      </c>
      <c r="AF15" s="18"/>
      <c r="AG15" s="18"/>
      <c r="AH15" s="18"/>
      <c r="AI15" s="18"/>
      <c r="AJ15" s="18"/>
      <c r="AK15" s="18"/>
      <c r="AL15" s="20">
        <v>434941.92</v>
      </c>
      <c r="AM15" s="20">
        <v>1926171.36</v>
      </c>
      <c r="AN15" s="20">
        <v>434941.92</v>
      </c>
      <c r="AO15" s="20">
        <v>2627737.6800000002</v>
      </c>
      <c r="AP15" s="20"/>
      <c r="AQ15" s="20">
        <v>186403.68</v>
      </c>
      <c r="AR15" s="20"/>
      <c r="AS15" s="20"/>
      <c r="AT15" s="20"/>
      <c r="AU15" s="20"/>
      <c r="AV15" s="20"/>
      <c r="AW15" s="20"/>
      <c r="AX15" s="6">
        <v>12336</v>
      </c>
      <c r="AY15" s="6">
        <v>68819.882057516967</v>
      </c>
      <c r="AZ15" s="6">
        <v>0</v>
      </c>
      <c r="BA15" s="6">
        <v>5610196.5600000005</v>
      </c>
    </row>
    <row r="16" spans="1:53" x14ac:dyDescent="0.35">
      <c r="A16" s="5" t="s">
        <v>82</v>
      </c>
      <c r="B16" s="14">
        <v>47888</v>
      </c>
      <c r="C16" s="14">
        <v>44904</v>
      </c>
      <c r="D16" s="14">
        <v>145824</v>
      </c>
      <c r="E16" s="14">
        <v>227180</v>
      </c>
      <c r="F16" s="14">
        <v>33352</v>
      </c>
      <c r="G16" s="14">
        <v>3528</v>
      </c>
      <c r="H16" s="14"/>
      <c r="I16" s="14">
        <v>119560</v>
      </c>
      <c r="J16" s="14">
        <v>4880</v>
      </c>
      <c r="K16" s="14">
        <v>5984</v>
      </c>
      <c r="L16" s="14">
        <v>5808</v>
      </c>
      <c r="M16" s="14">
        <v>37712</v>
      </c>
      <c r="N16" s="16">
        <v>201161.92749691734</v>
      </c>
      <c r="O16" s="16">
        <v>185001.2957328386</v>
      </c>
      <c r="P16" s="16">
        <v>580105.6</v>
      </c>
      <c r="Q16" s="16">
        <v>889082.81438367034</v>
      </c>
      <c r="R16" s="16">
        <v>138316.15999999997</v>
      </c>
      <c r="S16" s="16">
        <v>14671.070364963503</v>
      </c>
      <c r="T16" s="16"/>
      <c r="U16" s="16">
        <v>488824.19060109294</v>
      </c>
      <c r="V16" s="16">
        <v>20186.72</v>
      </c>
      <c r="W16" s="16">
        <v>24054.400000000001</v>
      </c>
      <c r="X16" s="16">
        <v>23936.639999999999</v>
      </c>
      <c r="Y16" s="16">
        <v>153637.28</v>
      </c>
      <c r="Z16" s="18">
        <v>882655.62263999996</v>
      </c>
      <c r="AA16" s="18">
        <v>786641.4094</v>
      </c>
      <c r="AB16" s="18">
        <v>2597707.242240001</v>
      </c>
      <c r="AC16" s="18">
        <v>3904588.7988800011</v>
      </c>
      <c r="AD16" s="18">
        <v>620981.84984000016</v>
      </c>
      <c r="AE16" s="18">
        <v>44191.50912000001</v>
      </c>
      <c r="AF16" s="18"/>
      <c r="AG16" s="18">
        <v>2047196.3608799996</v>
      </c>
      <c r="AH16" s="18">
        <v>91744.354240000001</v>
      </c>
      <c r="AI16" s="18">
        <v>108948.39119999998</v>
      </c>
      <c r="AJ16" s="18">
        <v>108217.54944</v>
      </c>
      <c r="AK16" s="18">
        <v>693993.40340000007</v>
      </c>
      <c r="AL16" s="20">
        <v>17209171.670639995</v>
      </c>
      <c r="AM16" s="20">
        <v>15781846.009400003</v>
      </c>
      <c r="AN16" s="20">
        <v>49828748.010239989</v>
      </c>
      <c r="AO16" s="20">
        <v>76264918.614879996</v>
      </c>
      <c r="AP16" s="20">
        <v>11911560.937840002</v>
      </c>
      <c r="AQ16" s="20">
        <v>1250153.4931200002</v>
      </c>
      <c r="AR16" s="20"/>
      <c r="AS16" s="20">
        <v>42301868.456880003</v>
      </c>
      <c r="AT16" s="20">
        <v>1759823.5222400001</v>
      </c>
      <c r="AU16" s="20">
        <v>2089828.2311999998</v>
      </c>
      <c r="AV16" s="20">
        <v>2075809.3574399999</v>
      </c>
      <c r="AW16" s="20">
        <v>13312055.283400001</v>
      </c>
      <c r="AX16" s="6">
        <v>676620</v>
      </c>
      <c r="AY16" s="6">
        <v>2718978.0985794826</v>
      </c>
      <c r="AZ16" s="6">
        <v>11886866.491280003</v>
      </c>
      <c r="BA16" s="6">
        <v>233785783.58728004</v>
      </c>
    </row>
    <row r="17" spans="1:53" x14ac:dyDescent="0.35">
      <c r="A17" s="5" t="s">
        <v>83</v>
      </c>
      <c r="B17" s="14">
        <v>23742</v>
      </c>
      <c r="C17" s="14">
        <v>10422</v>
      </c>
      <c r="D17" s="14">
        <v>10812</v>
      </c>
      <c r="E17" s="14">
        <v>7866</v>
      </c>
      <c r="F17" s="14">
        <v>2982</v>
      </c>
      <c r="G17" s="14">
        <v>15690</v>
      </c>
      <c r="H17" s="14">
        <v>30342</v>
      </c>
      <c r="I17" s="14">
        <v>9468</v>
      </c>
      <c r="J17" s="14">
        <v>6636</v>
      </c>
      <c r="K17" s="14">
        <v>21264</v>
      </c>
      <c r="L17" s="14">
        <v>17880</v>
      </c>
      <c r="M17" s="14">
        <v>5725</v>
      </c>
      <c r="N17" s="16">
        <v>180439.19999999998</v>
      </c>
      <c r="O17" s="16">
        <v>79207.199999999983</v>
      </c>
      <c r="P17" s="16">
        <v>80369.014443084452</v>
      </c>
      <c r="Q17" s="16">
        <v>60993.432408718996</v>
      </c>
      <c r="R17" s="16">
        <v>22663.199999999997</v>
      </c>
      <c r="S17" s="16">
        <v>119868.32870927973</v>
      </c>
      <c r="T17" s="16">
        <v>201380.49189320387</v>
      </c>
      <c r="U17" s="16">
        <v>61207.390194174761</v>
      </c>
      <c r="V17" s="16">
        <v>44124.274662085903</v>
      </c>
      <c r="W17" s="16">
        <v>136521.55315171258</v>
      </c>
      <c r="X17" s="16">
        <v>114047.04000000001</v>
      </c>
      <c r="Y17" s="16">
        <v>38051.423836567563</v>
      </c>
      <c r="Z17" s="18">
        <v>807826.29839999997</v>
      </c>
      <c r="AA17" s="18">
        <v>353643.67499999993</v>
      </c>
      <c r="AB17" s="18">
        <v>290532.73920000001</v>
      </c>
      <c r="AC17" s="18">
        <v>186950.3328</v>
      </c>
      <c r="AD17" s="18">
        <v>102197.7396</v>
      </c>
      <c r="AE17" s="18">
        <v>488700.10200000001</v>
      </c>
      <c r="AF17" s="18">
        <v>866604.72888000018</v>
      </c>
      <c r="AG17" s="18">
        <v>241214.62959</v>
      </c>
      <c r="AH17" s="18">
        <v>71343.040559999994</v>
      </c>
      <c r="AI17" s="18">
        <v>539360.92880999995</v>
      </c>
      <c r="AJ17" s="18">
        <v>515606.66784000001</v>
      </c>
      <c r="AK17" s="18">
        <v>93231.667099999991</v>
      </c>
      <c r="AL17" s="20">
        <v>15495577.178399999</v>
      </c>
      <c r="AM17" s="20">
        <v>6783528.6749999998</v>
      </c>
      <c r="AN17" s="20">
        <v>6833954.1791999992</v>
      </c>
      <c r="AO17" s="20">
        <v>5142115.0728000002</v>
      </c>
      <c r="AP17" s="20">
        <v>1960338.4595999997</v>
      </c>
      <c r="AQ17" s="20">
        <v>10348183.662</v>
      </c>
      <c r="AR17" s="20">
        <v>17466419.32488</v>
      </c>
      <c r="AS17" s="20">
        <v>5282040.7275900003</v>
      </c>
      <c r="AT17" s="20">
        <v>3715101.35256</v>
      </c>
      <c r="AU17" s="20">
        <v>11797951.470810002</v>
      </c>
      <c r="AV17" s="20">
        <v>9890273.3558400013</v>
      </c>
      <c r="AW17" s="20">
        <v>3214253.4871000005</v>
      </c>
      <c r="AX17" s="6">
        <v>162829</v>
      </c>
      <c r="AY17" s="6">
        <v>1138872.5492988278</v>
      </c>
      <c r="AZ17" s="6">
        <v>4557212.5497800009</v>
      </c>
      <c r="BA17" s="6">
        <v>97929736.945779994</v>
      </c>
    </row>
    <row r="18" spans="1:53" x14ac:dyDescent="0.35">
      <c r="A18" s="5" t="s">
        <v>84</v>
      </c>
      <c r="B18" s="14">
        <v>17568</v>
      </c>
      <c r="C18" s="14">
        <v>9090</v>
      </c>
      <c r="D18" s="14">
        <v>8598</v>
      </c>
      <c r="E18" s="14">
        <v>2016</v>
      </c>
      <c r="F18" s="14">
        <v>2484</v>
      </c>
      <c r="G18" s="14">
        <v>5706</v>
      </c>
      <c r="H18" s="14">
        <v>19056</v>
      </c>
      <c r="I18" s="14">
        <v>18516</v>
      </c>
      <c r="J18" s="14">
        <v>4608</v>
      </c>
      <c r="K18" s="14">
        <v>2856</v>
      </c>
      <c r="L18" s="14">
        <v>8040</v>
      </c>
      <c r="M18" s="14">
        <v>2328</v>
      </c>
      <c r="N18" s="16">
        <v>152465.04</v>
      </c>
      <c r="O18" s="16">
        <v>72586.103970315395</v>
      </c>
      <c r="P18" s="16">
        <v>73087.175867565937</v>
      </c>
      <c r="Q18" s="16">
        <v>17924.681007990166</v>
      </c>
      <c r="R18" s="16">
        <v>19822.32</v>
      </c>
      <c r="S18" s="16">
        <v>48981.479999999996</v>
      </c>
      <c r="T18" s="16">
        <v>139997.76000000001</v>
      </c>
      <c r="U18" s="16">
        <v>134491.18339805826</v>
      </c>
      <c r="V18" s="16">
        <v>35749.451629315568</v>
      </c>
      <c r="W18" s="16">
        <v>22959.19039219839</v>
      </c>
      <c r="X18" s="16">
        <v>62081.550948905104</v>
      </c>
      <c r="Y18" s="16">
        <v>17867.979562043794</v>
      </c>
      <c r="Z18" s="18">
        <v>682585.98408000008</v>
      </c>
      <c r="AA18" s="18">
        <v>315423.51686999993</v>
      </c>
      <c r="AB18" s="18">
        <v>120968.60853</v>
      </c>
      <c r="AC18" s="18">
        <v>0</v>
      </c>
      <c r="AD18" s="18">
        <v>89289.640440000017</v>
      </c>
      <c r="AE18" s="18">
        <v>221506.41348000002</v>
      </c>
      <c r="AF18" s="18">
        <v>634712.38842000021</v>
      </c>
      <c r="AG18" s="18">
        <v>540392.88402</v>
      </c>
      <c r="AH18" s="18">
        <v>18149.376960000001</v>
      </c>
      <c r="AI18" s="18">
        <v>0</v>
      </c>
      <c r="AJ18" s="18">
        <v>189345.99024000004</v>
      </c>
      <c r="AK18" s="18">
        <v>69984.221999999994</v>
      </c>
      <c r="AL18" s="20">
        <v>13093240.240080003</v>
      </c>
      <c r="AM18" s="20">
        <v>6201371.3108699992</v>
      </c>
      <c r="AN18" s="20">
        <v>6078591.7545299996</v>
      </c>
      <c r="AO18" s="20">
        <v>1458172.8</v>
      </c>
      <c r="AP18" s="20">
        <v>1712737.6484400001</v>
      </c>
      <c r="AQ18" s="20">
        <v>4248895.7494799998</v>
      </c>
      <c r="AR18" s="20">
        <v>12174937.63242</v>
      </c>
      <c r="AS18" s="20">
        <v>11618981.12802</v>
      </c>
      <c r="AT18" s="20">
        <v>3085338.4089599997</v>
      </c>
      <c r="AU18" s="20">
        <v>1893792.36</v>
      </c>
      <c r="AV18" s="20">
        <v>5292449.4782400001</v>
      </c>
      <c r="AW18" s="20">
        <v>1539505.662</v>
      </c>
      <c r="AX18" s="6">
        <v>100866</v>
      </c>
      <c r="AY18" s="6">
        <v>798013.91677639261</v>
      </c>
      <c r="AZ18" s="6">
        <v>2882359.0250400007</v>
      </c>
      <c r="BA18" s="6">
        <v>68398014.173040003</v>
      </c>
    </row>
    <row r="19" spans="1:53" x14ac:dyDescent="0.35">
      <c r="A19" s="5" t="s">
        <v>85</v>
      </c>
      <c r="B19" s="14"/>
      <c r="C19" s="14">
        <v>57204</v>
      </c>
      <c r="D19" s="14">
        <v>19116</v>
      </c>
      <c r="E19" s="14">
        <v>55152</v>
      </c>
      <c r="F19" s="14">
        <v>88686</v>
      </c>
      <c r="G19" s="14">
        <v>24894</v>
      </c>
      <c r="H19" s="14"/>
      <c r="I19" s="14">
        <v>9648</v>
      </c>
      <c r="J19" s="14">
        <v>66762</v>
      </c>
      <c r="K19" s="14">
        <v>198</v>
      </c>
      <c r="L19" s="14"/>
      <c r="M19" s="14"/>
      <c r="N19" s="16"/>
      <c r="O19" s="16">
        <v>362673.36</v>
      </c>
      <c r="P19" s="16">
        <v>121195.44</v>
      </c>
      <c r="Q19" s="16">
        <v>349663.68</v>
      </c>
      <c r="R19" s="16">
        <v>562269.24</v>
      </c>
      <c r="S19" s="16">
        <v>157827.96000000002</v>
      </c>
      <c r="T19" s="16"/>
      <c r="U19" s="16">
        <v>61168.32</v>
      </c>
      <c r="V19" s="16">
        <v>423271.08</v>
      </c>
      <c r="W19" s="16">
        <v>1255.32</v>
      </c>
      <c r="X19" s="16"/>
      <c r="Y19" s="16"/>
      <c r="Z19" s="18"/>
      <c r="AA19" s="18">
        <v>1619835.4279800002</v>
      </c>
      <c r="AB19" s="18">
        <v>544591.70964000002</v>
      </c>
      <c r="AC19" s="18">
        <v>1564840.4864400001</v>
      </c>
      <c r="AD19" s="18">
        <v>2533261.4940599999</v>
      </c>
      <c r="AE19" s="18">
        <v>713540.20715999999</v>
      </c>
      <c r="AF19" s="18"/>
      <c r="AG19" s="18">
        <v>277046.61335999996</v>
      </c>
      <c r="AH19" s="18">
        <v>1923669.6286500001</v>
      </c>
      <c r="AI19" s="18">
        <v>5685.6581099999994</v>
      </c>
      <c r="AJ19" s="18"/>
      <c r="AK19" s="18"/>
      <c r="AL19" s="20"/>
      <c r="AM19" s="20">
        <v>31071388.663980003</v>
      </c>
      <c r="AN19" s="20">
        <v>10446259.157640001</v>
      </c>
      <c r="AO19" s="20">
        <v>30016485.694440003</v>
      </c>
      <c r="AP19" s="20">
        <v>48592561.386060007</v>
      </c>
      <c r="AQ19" s="20">
        <v>13686998.519160001</v>
      </c>
      <c r="AR19" s="20"/>
      <c r="AS19" s="20">
        <v>5314257.7653599996</v>
      </c>
      <c r="AT19" s="20">
        <v>36899481.058649994</v>
      </c>
      <c r="AU19" s="20">
        <v>109061.26010999999</v>
      </c>
      <c r="AV19" s="20"/>
      <c r="AW19" s="20"/>
      <c r="AX19" s="6">
        <v>321660</v>
      </c>
      <c r="AY19" s="6">
        <v>2039324.4000000001</v>
      </c>
      <c r="AZ19" s="6">
        <v>9182471.2253999989</v>
      </c>
      <c r="BA19" s="6">
        <v>176136493.5054</v>
      </c>
    </row>
    <row r="20" spans="1:53" x14ac:dyDescent="0.35">
      <c r="A20" s="5" t="s">
        <v>86</v>
      </c>
      <c r="B20" s="14"/>
      <c r="C20" s="14"/>
      <c r="D20" s="14"/>
      <c r="E20" s="14"/>
      <c r="F20" s="14">
        <v>8912</v>
      </c>
      <c r="G20" s="14">
        <v>5196</v>
      </c>
      <c r="H20" s="14">
        <v>5572</v>
      </c>
      <c r="I20" s="14"/>
      <c r="J20" s="14"/>
      <c r="K20" s="14"/>
      <c r="L20" s="14"/>
      <c r="M20" s="14"/>
      <c r="N20" s="16"/>
      <c r="O20" s="16"/>
      <c r="P20" s="16"/>
      <c r="Q20" s="16"/>
      <c r="R20" s="16">
        <v>67651.76459096458</v>
      </c>
      <c r="S20" s="16">
        <v>39299.332846715333</v>
      </c>
      <c r="T20" s="16">
        <v>42040.875242718444</v>
      </c>
      <c r="U20" s="16"/>
      <c r="V20" s="16"/>
      <c r="W20" s="16"/>
      <c r="X20" s="16"/>
      <c r="Y20" s="16"/>
      <c r="Z20" s="18"/>
      <c r="AA20" s="18"/>
      <c r="AB20" s="18"/>
      <c r="AC20" s="18"/>
      <c r="AD20" s="18">
        <v>0</v>
      </c>
      <c r="AE20" s="18">
        <v>0</v>
      </c>
      <c r="AF20" s="18">
        <v>0</v>
      </c>
      <c r="AG20" s="18"/>
      <c r="AH20" s="18"/>
      <c r="AI20" s="18"/>
      <c r="AJ20" s="18"/>
      <c r="AK20" s="18"/>
      <c r="AL20" s="20"/>
      <c r="AM20" s="20"/>
      <c r="AN20" s="20"/>
      <c r="AO20" s="20"/>
      <c r="AP20" s="20">
        <v>5540679.5199999996</v>
      </c>
      <c r="AQ20" s="20">
        <v>3230405.16</v>
      </c>
      <c r="AR20" s="20">
        <v>3464168.12</v>
      </c>
      <c r="AS20" s="20"/>
      <c r="AT20" s="20"/>
      <c r="AU20" s="20"/>
      <c r="AV20" s="20"/>
      <c r="AW20" s="20"/>
      <c r="AX20" s="6">
        <v>19680</v>
      </c>
      <c r="AY20" s="6">
        <v>148991.97268039835</v>
      </c>
      <c r="AZ20" s="6">
        <v>0</v>
      </c>
      <c r="BA20" s="6">
        <v>12235252.800000001</v>
      </c>
    </row>
    <row r="21" spans="1:53" x14ac:dyDescent="0.35">
      <c r="A21" s="5" t="s">
        <v>87</v>
      </c>
      <c r="B21" s="14">
        <v>3576</v>
      </c>
      <c r="C21" s="14">
        <v>31320</v>
      </c>
      <c r="D21" s="14">
        <v>7176</v>
      </c>
      <c r="E21" s="14">
        <v>10692</v>
      </c>
      <c r="F21" s="14">
        <v>16536</v>
      </c>
      <c r="G21" s="14">
        <v>12384</v>
      </c>
      <c r="H21" s="14">
        <v>49320</v>
      </c>
      <c r="I21" s="14">
        <v>15528</v>
      </c>
      <c r="J21" s="14">
        <v>216</v>
      </c>
      <c r="K21" s="14"/>
      <c r="L21" s="14"/>
      <c r="M21" s="14"/>
      <c r="N21" s="16">
        <v>22984.927250308261</v>
      </c>
      <c r="O21" s="16">
        <v>189075.36000000004</v>
      </c>
      <c r="P21" s="16">
        <v>43003.68</v>
      </c>
      <c r="Q21" s="16">
        <v>65088.698201834195</v>
      </c>
      <c r="R21" s="16">
        <v>100823.70815639265</v>
      </c>
      <c r="S21" s="16">
        <v>73802.012150668292</v>
      </c>
      <c r="T21" s="16">
        <v>267886.26105518499</v>
      </c>
      <c r="U21" s="16">
        <v>81137.934466019418</v>
      </c>
      <c r="V21" s="16">
        <v>1123.2</v>
      </c>
      <c r="W21" s="16"/>
      <c r="X21" s="16"/>
      <c r="Y21" s="16"/>
      <c r="Z21" s="18">
        <v>0</v>
      </c>
      <c r="AA21" s="18">
        <v>844972.19268000009</v>
      </c>
      <c r="AB21" s="18">
        <v>192814.53708000001</v>
      </c>
      <c r="AC21" s="18">
        <v>185288.98080000002</v>
      </c>
      <c r="AD21" s="18">
        <v>395741.35062000004</v>
      </c>
      <c r="AE21" s="18">
        <v>282327.408</v>
      </c>
      <c r="AF21" s="18">
        <v>1146263.2440599999</v>
      </c>
      <c r="AG21" s="18">
        <v>340600.08840000001</v>
      </c>
      <c r="AH21" s="18">
        <v>5099.6088</v>
      </c>
      <c r="AI21" s="18"/>
      <c r="AJ21" s="18"/>
      <c r="AK21" s="18"/>
      <c r="AL21" s="20">
        <v>1864077.5999999999</v>
      </c>
      <c r="AM21" s="20">
        <v>16208102.968680002</v>
      </c>
      <c r="AN21" s="20">
        <v>3698533.3930799998</v>
      </c>
      <c r="AO21" s="20">
        <v>5473325.1408000002</v>
      </c>
      <c r="AP21" s="20">
        <v>8653531.8346200027</v>
      </c>
      <c r="AQ21" s="20">
        <v>6349988.2079999996</v>
      </c>
      <c r="AR21" s="20">
        <v>23226038.136060003</v>
      </c>
      <c r="AS21" s="20">
        <v>7023273.9684000006</v>
      </c>
      <c r="AT21" s="20">
        <v>97819.768800000005</v>
      </c>
      <c r="AU21" s="20"/>
      <c r="AV21" s="20"/>
      <c r="AW21" s="20"/>
      <c r="AX21" s="6">
        <v>146748</v>
      </c>
      <c r="AY21" s="6">
        <v>844925.7812804078</v>
      </c>
      <c r="AZ21" s="6">
        <v>3393107.4104400002</v>
      </c>
      <c r="BA21" s="6">
        <v>72594691.018440008</v>
      </c>
    </row>
    <row r="22" spans="1:53" x14ac:dyDescent="0.35">
      <c r="A22" s="5" t="s">
        <v>88</v>
      </c>
      <c r="B22" s="14"/>
      <c r="C22" s="14"/>
      <c r="D22" s="14"/>
      <c r="E22" s="14"/>
      <c r="F22" s="14"/>
      <c r="G22" s="14"/>
      <c r="H22" s="14"/>
      <c r="I22" s="14"/>
      <c r="J22" s="14"/>
      <c r="K22" s="14">
        <v>5472</v>
      </c>
      <c r="L22" s="14">
        <v>5004</v>
      </c>
      <c r="M22" s="14"/>
      <c r="N22" s="16"/>
      <c r="O22" s="16"/>
      <c r="P22" s="16"/>
      <c r="Q22" s="16"/>
      <c r="R22" s="16"/>
      <c r="S22" s="16"/>
      <c r="T22" s="16"/>
      <c r="U22" s="16"/>
      <c r="V22" s="16"/>
      <c r="W22" s="16">
        <v>29107.818181818184</v>
      </c>
      <c r="X22" s="16">
        <v>27163.500729927007</v>
      </c>
      <c r="Y22" s="16"/>
      <c r="Z22" s="18"/>
      <c r="AA22" s="18"/>
      <c r="AB22" s="18"/>
      <c r="AC22" s="18"/>
      <c r="AD22" s="18"/>
      <c r="AE22" s="18"/>
      <c r="AF22" s="18"/>
      <c r="AG22" s="18"/>
      <c r="AH22" s="18"/>
      <c r="AI22" s="18">
        <v>86200.686000000002</v>
      </c>
      <c r="AJ22" s="18">
        <v>47112.43680000001</v>
      </c>
      <c r="AK22" s="18"/>
      <c r="AL22" s="20"/>
      <c r="AM22" s="20"/>
      <c r="AN22" s="20"/>
      <c r="AO22" s="20"/>
      <c r="AP22" s="20"/>
      <c r="AQ22" s="20"/>
      <c r="AR22" s="20"/>
      <c r="AS22" s="20"/>
      <c r="AT22" s="20"/>
      <c r="AU22" s="20">
        <v>2484740.8859999999</v>
      </c>
      <c r="AV22" s="20">
        <v>2279952.1968</v>
      </c>
      <c r="AW22" s="20"/>
      <c r="AX22" s="6">
        <v>10476</v>
      </c>
      <c r="AY22" s="6">
        <v>56271.318911745191</v>
      </c>
      <c r="AZ22" s="6">
        <v>133313.12280000001</v>
      </c>
      <c r="BA22" s="6">
        <v>4764693.0828</v>
      </c>
    </row>
    <row r="23" spans="1:53" x14ac:dyDescent="0.35">
      <c r="A23" s="3" t="s">
        <v>1</v>
      </c>
      <c r="B23" s="4">
        <v>216506</v>
      </c>
      <c r="C23" s="4">
        <v>407748</v>
      </c>
      <c r="D23" s="4">
        <v>468562</v>
      </c>
      <c r="E23" s="4">
        <v>527798</v>
      </c>
      <c r="F23" s="4">
        <v>331410</v>
      </c>
      <c r="G23" s="4">
        <v>236804</v>
      </c>
      <c r="H23" s="4">
        <v>214628</v>
      </c>
      <c r="I23" s="4">
        <v>322352</v>
      </c>
      <c r="J23" s="4">
        <v>310747</v>
      </c>
      <c r="K23" s="4">
        <v>159302</v>
      </c>
      <c r="L23" s="4">
        <v>126888</v>
      </c>
      <c r="M23" s="4">
        <v>149973</v>
      </c>
      <c r="N23" s="15">
        <v>1703431.8458021036</v>
      </c>
      <c r="O23" s="15">
        <v>2943694.9612868438</v>
      </c>
      <c r="P23" s="15">
        <v>3238749.5359628373</v>
      </c>
      <c r="Q23" s="15">
        <v>3049888.6393583813</v>
      </c>
      <c r="R23" s="15">
        <v>2485778.6768074548</v>
      </c>
      <c r="S23" s="15">
        <v>1766623.6576482691</v>
      </c>
      <c r="T23" s="15">
        <v>1465582.0998642426</v>
      </c>
      <c r="U23" s="15">
        <v>1817049.9562089944</v>
      </c>
      <c r="V23" s="15">
        <v>5126361.7780099278</v>
      </c>
      <c r="W23" s="15">
        <v>837995.87056626577</v>
      </c>
      <c r="X23" s="15">
        <v>678655.83678832115</v>
      </c>
      <c r="Y23" s="15">
        <v>732094.77061954781</v>
      </c>
      <c r="Z23" s="17">
        <v>7264260.6339599984</v>
      </c>
      <c r="AA23" s="17">
        <v>12898626.568519998</v>
      </c>
      <c r="AB23" s="17">
        <v>13403937.092039999</v>
      </c>
      <c r="AC23" s="17">
        <v>12666487.751555003</v>
      </c>
      <c r="AD23" s="17">
        <v>10224702.37118</v>
      </c>
      <c r="AE23" s="17">
        <v>7512399.0086199986</v>
      </c>
      <c r="AF23" s="17">
        <v>5970349.5566550009</v>
      </c>
      <c r="AG23" s="17">
        <v>7632791.5925799999</v>
      </c>
      <c r="AH23" s="17">
        <v>6964812.9713800009</v>
      </c>
      <c r="AI23" s="17">
        <v>3481715.9737800001</v>
      </c>
      <c r="AJ23" s="17">
        <v>2798619.80112</v>
      </c>
      <c r="AK23" s="17">
        <v>3047369.6935000005</v>
      </c>
      <c r="AL23" s="19">
        <v>145821708.34595999</v>
      </c>
      <c r="AM23" s="19">
        <v>251909933.35252005</v>
      </c>
      <c r="AN23" s="19">
        <v>277179840.76003999</v>
      </c>
      <c r="AO23" s="19">
        <v>260951854.51255503</v>
      </c>
      <c r="AP23" s="19">
        <v>213982018.30718005</v>
      </c>
      <c r="AQ23" s="19">
        <v>152775842.29262</v>
      </c>
      <c r="AR23" s="19">
        <v>126756277.05765501</v>
      </c>
      <c r="AS23" s="19">
        <v>157303371.14857998</v>
      </c>
      <c r="AT23" s="19">
        <v>150622268.60737997</v>
      </c>
      <c r="AU23" s="19">
        <v>72542263.569780022</v>
      </c>
      <c r="AV23" s="19">
        <v>58584129.58512</v>
      </c>
      <c r="AW23" s="19">
        <v>63119942.793499999</v>
      </c>
      <c r="AX23" s="4">
        <v>3472718</v>
      </c>
      <c r="AY23" s="4">
        <v>25845907.628923185</v>
      </c>
      <c r="AZ23" s="4">
        <v>93866073.014889985</v>
      </c>
      <c r="BA23" s="4">
        <v>1931549450.33289</v>
      </c>
    </row>
  </sheetData>
  <autoFilter ref="A1:BA23" xr:uid="{BF3D7A95-E815-4BCB-9736-FE204B65952D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</autoFilter>
  <mergeCells count="9">
    <mergeCell ref="AZ1:AZ2"/>
    <mergeCell ref="BA1:BA2"/>
    <mergeCell ref="A1:A2"/>
    <mergeCell ref="B1:M1"/>
    <mergeCell ref="N1:Y1"/>
    <mergeCell ref="Z1:AK1"/>
    <mergeCell ref="AL1:AW1"/>
    <mergeCell ref="AX1:AX2"/>
    <mergeCell ref="AY1:A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313A-1166-43ED-A03F-AE2DBBC40641}">
  <sheetPr>
    <tabColor rgb="FF00B050"/>
  </sheetPr>
  <dimension ref="A1:AB13"/>
  <sheetViews>
    <sheetView workbookViewId="0">
      <selection activeCell="P10" sqref="P10:P12"/>
    </sheetView>
  </sheetViews>
  <sheetFormatPr defaultColWidth="9.1796875" defaultRowHeight="10.5" x14ac:dyDescent="0.35"/>
  <cols>
    <col min="1" max="1" width="4.1796875" style="12" bestFit="1" customWidth="1"/>
    <col min="2" max="2" width="10" style="12" bestFit="1" customWidth="1"/>
    <col min="3" max="3" width="6.54296875" style="12" bestFit="1" customWidth="1"/>
    <col min="4" max="4" width="8.26953125" style="12" bestFit="1" customWidth="1"/>
    <col min="5" max="5" width="6.54296875" style="12" bestFit="1" customWidth="1"/>
    <col min="6" max="6" width="8.26953125" style="12" bestFit="1" customWidth="1"/>
    <col min="7" max="7" width="7" style="12" bestFit="1" customWidth="1"/>
    <col min="8" max="8" width="8.26953125" style="12" bestFit="1" customWidth="1"/>
    <col min="9" max="9" width="6" style="12" bestFit="1" customWidth="1"/>
    <col min="10" max="10" width="8.26953125" style="12" bestFit="1" customWidth="1"/>
    <col min="11" max="11" width="6" style="12" bestFit="1" customWidth="1"/>
    <col min="12" max="12" width="8.26953125" style="12" bestFit="1" customWidth="1"/>
    <col min="13" max="13" width="6" style="12" bestFit="1" customWidth="1"/>
    <col min="14" max="14" width="8.26953125" style="12" bestFit="1" customWidth="1"/>
    <col min="15" max="15" width="6" style="12" bestFit="1" customWidth="1"/>
    <col min="16" max="16" width="8.26953125" style="12" bestFit="1" customWidth="1"/>
    <col min="17" max="17" width="6" style="12" bestFit="1" customWidth="1"/>
    <col min="18" max="18" width="8.26953125" style="12" bestFit="1" customWidth="1"/>
    <col min="19" max="19" width="6" style="12" bestFit="1" customWidth="1"/>
    <col min="20" max="20" width="8.26953125" style="12" bestFit="1" customWidth="1"/>
    <col min="21" max="21" width="6" style="12" bestFit="1" customWidth="1"/>
    <col min="22" max="22" width="8.26953125" style="12" bestFit="1" customWidth="1"/>
    <col min="23" max="23" width="6" style="12" bestFit="1" customWidth="1"/>
    <col min="24" max="24" width="8.26953125" style="12" bestFit="1" customWidth="1"/>
    <col min="25" max="25" width="6" style="12" bestFit="1" customWidth="1"/>
    <col min="26" max="26" width="8.26953125" style="12" bestFit="1" customWidth="1"/>
    <col min="27" max="27" width="7.81640625" style="12" bestFit="1" customWidth="1"/>
    <col min="28" max="28" width="9.1796875" style="12" bestFit="1" customWidth="1"/>
    <col min="29" max="16384" width="9.1796875" style="12"/>
  </cols>
  <sheetData>
    <row r="1" spans="1:28" x14ac:dyDescent="0.35">
      <c r="A1" s="27"/>
    </row>
    <row r="2" spans="1:28" x14ac:dyDescent="0.35">
      <c r="B2" s="28" t="s">
        <v>0</v>
      </c>
      <c r="C2" s="175">
        <v>45406</v>
      </c>
      <c r="D2" s="176"/>
      <c r="E2" s="175">
        <v>45436</v>
      </c>
      <c r="F2" s="176"/>
      <c r="G2" s="175">
        <v>45467</v>
      </c>
      <c r="H2" s="176"/>
      <c r="I2" s="175">
        <v>45497</v>
      </c>
      <c r="J2" s="176"/>
      <c r="K2" s="175">
        <v>45528</v>
      </c>
      <c r="L2" s="176"/>
      <c r="M2" s="175">
        <v>45559</v>
      </c>
      <c r="N2" s="176"/>
      <c r="O2" s="175">
        <v>45589</v>
      </c>
      <c r="P2" s="176"/>
      <c r="Q2" s="175">
        <v>45620</v>
      </c>
      <c r="R2" s="176"/>
      <c r="S2" s="175">
        <v>45650</v>
      </c>
      <c r="T2" s="176"/>
      <c r="U2" s="175">
        <v>45316</v>
      </c>
      <c r="V2" s="176"/>
      <c r="W2" s="175">
        <v>45347</v>
      </c>
      <c r="X2" s="176"/>
      <c r="Y2" s="175">
        <v>45376</v>
      </c>
      <c r="Z2" s="176"/>
      <c r="AA2" s="175" t="s">
        <v>1</v>
      </c>
      <c r="AB2" s="176"/>
    </row>
    <row r="3" spans="1:28" x14ac:dyDescent="0.35">
      <c r="A3" s="29" t="s">
        <v>2</v>
      </c>
      <c r="B3" s="30" t="s">
        <v>3</v>
      </c>
      <c r="C3" s="30" t="s">
        <v>4</v>
      </c>
      <c r="D3" s="30" t="s">
        <v>5</v>
      </c>
      <c r="E3" s="30" t="s">
        <v>4</v>
      </c>
      <c r="F3" s="30" t="s">
        <v>5</v>
      </c>
      <c r="G3" s="30" t="s">
        <v>4</v>
      </c>
      <c r="H3" s="30" t="s">
        <v>5</v>
      </c>
      <c r="I3" s="30" t="s">
        <v>4</v>
      </c>
      <c r="J3" s="30" t="s">
        <v>5</v>
      </c>
      <c r="K3" s="30" t="s">
        <v>4</v>
      </c>
      <c r="L3" s="30" t="s">
        <v>5</v>
      </c>
      <c r="M3" s="30" t="s">
        <v>4</v>
      </c>
      <c r="N3" s="30" t="s">
        <v>5</v>
      </c>
      <c r="O3" s="30" t="s">
        <v>4</v>
      </c>
      <c r="P3" s="30" t="s">
        <v>5</v>
      </c>
      <c r="Q3" s="30" t="s">
        <v>4</v>
      </c>
      <c r="R3" s="30" t="s">
        <v>5</v>
      </c>
      <c r="S3" s="30" t="s">
        <v>4</v>
      </c>
      <c r="T3" s="30" t="s">
        <v>5</v>
      </c>
      <c r="U3" s="30" t="s">
        <v>4</v>
      </c>
      <c r="V3" s="30" t="s">
        <v>5</v>
      </c>
      <c r="W3" s="30" t="s">
        <v>4</v>
      </c>
      <c r="X3" s="30" t="s">
        <v>5</v>
      </c>
      <c r="Y3" s="30" t="s">
        <v>4</v>
      </c>
      <c r="Z3" s="30" t="s">
        <v>5</v>
      </c>
      <c r="AA3" s="30" t="s">
        <v>4</v>
      </c>
      <c r="AB3" s="30" t="s">
        <v>5</v>
      </c>
    </row>
    <row r="4" spans="1:28" x14ac:dyDescent="0.35">
      <c r="A4" s="29">
        <v>36</v>
      </c>
      <c r="B4" s="31" t="s">
        <v>6</v>
      </c>
      <c r="C4" s="32">
        <v>18860</v>
      </c>
      <c r="D4" s="33">
        <v>621701</v>
      </c>
      <c r="E4" s="32">
        <v>40997</v>
      </c>
      <c r="F4" s="33">
        <v>1345689</v>
      </c>
      <c r="G4" s="34"/>
      <c r="H4" s="35"/>
      <c r="I4" s="34"/>
      <c r="J4" s="35"/>
      <c r="K4" s="34"/>
      <c r="L4" s="35"/>
      <c r="M4" s="34"/>
      <c r="N4" s="35"/>
      <c r="O4" s="34"/>
      <c r="P4" s="35"/>
      <c r="Q4" s="34"/>
      <c r="R4" s="35"/>
      <c r="S4" s="34"/>
      <c r="T4" s="35"/>
      <c r="U4" s="34"/>
      <c r="V4" s="35"/>
      <c r="W4" s="34"/>
      <c r="X4" s="35"/>
      <c r="Y4" s="34"/>
      <c r="Z4" s="35"/>
      <c r="AA4" s="32">
        <f t="shared" ref="AA4:AB6" si="0">Y4+W4+U4+S4+Q4+O4+M4+K4+I4+G4+E4+C4</f>
        <v>59857</v>
      </c>
      <c r="AB4" s="33">
        <f t="shared" si="0"/>
        <v>1967390</v>
      </c>
    </row>
    <row r="5" spans="1:28" x14ac:dyDescent="0.35">
      <c r="A5" s="29">
        <v>47</v>
      </c>
      <c r="B5" s="31" t="s">
        <v>6</v>
      </c>
      <c r="C5" s="32">
        <v>258021</v>
      </c>
      <c r="D5" s="33">
        <v>3524096</v>
      </c>
      <c r="E5" s="32">
        <v>299186</v>
      </c>
      <c r="F5" s="33">
        <v>3687716</v>
      </c>
      <c r="G5" s="34"/>
      <c r="H5" s="35"/>
      <c r="I5" s="34"/>
      <c r="J5" s="35"/>
      <c r="K5" s="34"/>
      <c r="L5" s="35"/>
      <c r="M5" s="34"/>
      <c r="N5" s="35"/>
      <c r="O5" s="34"/>
      <c r="P5" s="35"/>
      <c r="Q5" s="34"/>
      <c r="R5" s="35"/>
      <c r="S5" s="34"/>
      <c r="T5" s="35"/>
      <c r="U5" s="34"/>
      <c r="V5" s="35"/>
      <c r="W5" s="34"/>
      <c r="X5" s="35"/>
      <c r="Y5" s="34"/>
      <c r="Z5" s="35"/>
      <c r="AA5" s="32">
        <f t="shared" si="0"/>
        <v>557207</v>
      </c>
      <c r="AB5" s="33">
        <f t="shared" si="0"/>
        <v>7211812</v>
      </c>
    </row>
    <row r="6" spans="1:28" x14ac:dyDescent="0.35">
      <c r="B6" s="36" t="s">
        <v>7</v>
      </c>
      <c r="C6" s="37">
        <f>SUM(C4:C5)</f>
        <v>276881</v>
      </c>
      <c r="D6" s="37">
        <f t="shared" ref="D6:Z6" si="1">SUM(D4:D5)</f>
        <v>4145797</v>
      </c>
      <c r="E6" s="37">
        <f t="shared" si="1"/>
        <v>340183</v>
      </c>
      <c r="F6" s="37">
        <f t="shared" si="1"/>
        <v>5033405</v>
      </c>
      <c r="G6" s="37">
        <f t="shared" si="1"/>
        <v>0</v>
      </c>
      <c r="H6" s="37">
        <f t="shared" si="1"/>
        <v>0</v>
      </c>
      <c r="I6" s="37">
        <f t="shared" si="1"/>
        <v>0</v>
      </c>
      <c r="J6" s="37">
        <f t="shared" si="1"/>
        <v>0</v>
      </c>
      <c r="K6" s="37">
        <f t="shared" si="1"/>
        <v>0</v>
      </c>
      <c r="L6" s="37">
        <f t="shared" si="1"/>
        <v>0</v>
      </c>
      <c r="M6" s="37">
        <f t="shared" si="1"/>
        <v>0</v>
      </c>
      <c r="N6" s="37">
        <f t="shared" si="1"/>
        <v>0</v>
      </c>
      <c r="O6" s="37">
        <f t="shared" si="1"/>
        <v>0</v>
      </c>
      <c r="P6" s="37">
        <f t="shared" si="1"/>
        <v>0</v>
      </c>
      <c r="Q6" s="37">
        <f t="shared" si="1"/>
        <v>0</v>
      </c>
      <c r="R6" s="37">
        <f t="shared" si="1"/>
        <v>0</v>
      </c>
      <c r="S6" s="37">
        <f t="shared" si="1"/>
        <v>0</v>
      </c>
      <c r="T6" s="37">
        <f t="shared" si="1"/>
        <v>0</v>
      </c>
      <c r="U6" s="37">
        <f t="shared" si="1"/>
        <v>0</v>
      </c>
      <c r="V6" s="37">
        <f t="shared" si="1"/>
        <v>0</v>
      </c>
      <c r="W6" s="37">
        <f t="shared" si="1"/>
        <v>0</v>
      </c>
      <c r="X6" s="37">
        <f t="shared" si="1"/>
        <v>0</v>
      </c>
      <c r="Y6" s="37">
        <f t="shared" si="1"/>
        <v>0</v>
      </c>
      <c r="Z6" s="37">
        <f t="shared" si="1"/>
        <v>0</v>
      </c>
      <c r="AA6" s="6">
        <f t="shared" si="0"/>
        <v>617064</v>
      </c>
      <c r="AB6" s="6">
        <f t="shared" si="0"/>
        <v>9179202</v>
      </c>
    </row>
    <row r="8" spans="1:28" x14ac:dyDescent="0.35">
      <c r="B8" s="38" t="s">
        <v>8</v>
      </c>
      <c r="C8" s="177">
        <v>45406</v>
      </c>
      <c r="D8" s="177"/>
      <c r="E8" s="177">
        <v>45436</v>
      </c>
      <c r="F8" s="177"/>
      <c r="G8" s="177">
        <v>45467</v>
      </c>
      <c r="H8" s="177"/>
      <c r="I8" s="177">
        <v>45497</v>
      </c>
      <c r="J8" s="177"/>
      <c r="K8" s="177">
        <v>45528</v>
      </c>
      <c r="L8" s="177"/>
      <c r="M8" s="177">
        <v>45559</v>
      </c>
      <c r="N8" s="177"/>
      <c r="O8" s="177">
        <v>45589</v>
      </c>
      <c r="P8" s="177"/>
      <c r="Q8" s="177">
        <v>45620</v>
      </c>
      <c r="R8" s="177"/>
      <c r="S8" s="177">
        <v>45650</v>
      </c>
      <c r="T8" s="177"/>
      <c r="U8" s="177">
        <v>45316</v>
      </c>
      <c r="V8" s="177"/>
      <c r="W8" s="177">
        <v>45347</v>
      </c>
      <c r="X8" s="177"/>
      <c r="Y8" s="177">
        <v>45376</v>
      </c>
      <c r="Z8" s="177"/>
      <c r="AA8" s="177" t="s">
        <v>1</v>
      </c>
      <c r="AB8" s="177"/>
    </row>
    <row r="9" spans="1:28" x14ac:dyDescent="0.35">
      <c r="B9" s="39" t="s">
        <v>3</v>
      </c>
      <c r="C9" s="30" t="s">
        <v>4</v>
      </c>
      <c r="D9" s="30" t="s">
        <v>5</v>
      </c>
      <c r="E9" s="30" t="s">
        <v>4</v>
      </c>
      <c r="F9" s="30" t="s">
        <v>5</v>
      </c>
      <c r="G9" s="30" t="s">
        <v>4</v>
      </c>
      <c r="H9" s="30" t="s">
        <v>5</v>
      </c>
      <c r="I9" s="30" t="s">
        <v>4</v>
      </c>
      <c r="J9" s="30" t="s">
        <v>5</v>
      </c>
      <c r="K9" s="30" t="s">
        <v>4</v>
      </c>
      <c r="L9" s="30" t="s">
        <v>5</v>
      </c>
      <c r="M9" s="30" t="s">
        <v>4</v>
      </c>
      <c r="N9" s="30" t="s">
        <v>5</v>
      </c>
      <c r="O9" s="30" t="s">
        <v>4</v>
      </c>
      <c r="P9" s="30" t="s">
        <v>5</v>
      </c>
      <c r="Q9" s="30" t="s">
        <v>4</v>
      </c>
      <c r="R9" s="30" t="s">
        <v>5</v>
      </c>
      <c r="S9" s="30" t="s">
        <v>4</v>
      </c>
      <c r="T9" s="30" t="s">
        <v>5</v>
      </c>
      <c r="U9" s="30" t="s">
        <v>4</v>
      </c>
      <c r="V9" s="30" t="s">
        <v>5</v>
      </c>
      <c r="W9" s="30" t="s">
        <v>4</v>
      </c>
      <c r="X9" s="30" t="s">
        <v>5</v>
      </c>
      <c r="Y9" s="30" t="s">
        <v>4</v>
      </c>
      <c r="Z9" s="30" t="s">
        <v>5</v>
      </c>
      <c r="AA9" s="30" t="s">
        <v>4</v>
      </c>
      <c r="AB9" s="30" t="s">
        <v>5</v>
      </c>
    </row>
    <row r="10" spans="1:28" s="13" customFormat="1" x14ac:dyDescent="0.35">
      <c r="B10" s="40" t="s">
        <v>6</v>
      </c>
      <c r="C10" s="6">
        <v>366293</v>
      </c>
      <c r="D10" s="6">
        <v>5500000</v>
      </c>
      <c r="E10" s="6">
        <v>419865</v>
      </c>
      <c r="F10" s="6">
        <v>6600000</v>
      </c>
      <c r="G10" s="6">
        <v>503904</v>
      </c>
      <c r="H10" s="6">
        <v>5600000</v>
      </c>
      <c r="I10" s="6"/>
      <c r="J10" s="6">
        <v>4200000</v>
      </c>
      <c r="K10" s="6"/>
      <c r="L10" s="6">
        <v>5500000</v>
      </c>
      <c r="M10" s="6"/>
      <c r="N10" s="6">
        <v>7200000</v>
      </c>
      <c r="O10" s="6"/>
      <c r="P10" s="6">
        <v>6600000</v>
      </c>
      <c r="Q10" s="6"/>
      <c r="R10" s="6">
        <v>6600000</v>
      </c>
      <c r="S10" s="6"/>
      <c r="T10" s="6">
        <v>7200000</v>
      </c>
      <c r="U10" s="6"/>
      <c r="V10" s="6">
        <v>7200000</v>
      </c>
      <c r="W10" s="6"/>
      <c r="X10" s="6">
        <v>7200000</v>
      </c>
      <c r="Y10" s="6"/>
      <c r="Z10" s="6">
        <v>7200000</v>
      </c>
      <c r="AA10" s="6">
        <f>Y10+W10+U10+S10+Q10+O10+M10+K10+I10+G10+E10+C10</f>
        <v>1290062</v>
      </c>
      <c r="AB10" s="6">
        <f>Z10+X10+V10+T10+R10+P10+N10+L10+J10+H10+F10+D10</f>
        <v>76600000</v>
      </c>
    </row>
    <row r="12" spans="1:28" x14ac:dyDescent="0.35">
      <c r="B12" s="39" t="s">
        <v>9</v>
      </c>
      <c r="C12" s="6">
        <f t="shared" ref="C12:E12" si="2">C6-C10</f>
        <v>-89412</v>
      </c>
      <c r="D12" s="6">
        <f t="shared" si="2"/>
        <v>-1354203</v>
      </c>
      <c r="E12" s="6">
        <f t="shared" si="2"/>
        <v>-79682</v>
      </c>
      <c r="F12" s="6">
        <f>F6-F10</f>
        <v>-1566595</v>
      </c>
      <c r="G12" s="6">
        <f t="shared" ref="G12:AB12" si="3">G6-G10</f>
        <v>-503904</v>
      </c>
      <c r="H12" s="6">
        <f t="shared" si="3"/>
        <v>-5600000</v>
      </c>
      <c r="I12" s="6">
        <f t="shared" si="3"/>
        <v>0</v>
      </c>
      <c r="J12" s="6">
        <f t="shared" si="3"/>
        <v>-4200000</v>
      </c>
      <c r="K12" s="6">
        <f t="shared" si="3"/>
        <v>0</v>
      </c>
      <c r="L12" s="6">
        <f t="shared" si="3"/>
        <v>-5500000</v>
      </c>
      <c r="M12" s="6">
        <f t="shared" si="3"/>
        <v>0</v>
      </c>
      <c r="N12" s="6">
        <f t="shared" si="3"/>
        <v>-7200000</v>
      </c>
      <c r="O12" s="6">
        <f t="shared" si="3"/>
        <v>0</v>
      </c>
      <c r="P12" s="6">
        <f t="shared" si="3"/>
        <v>-6600000</v>
      </c>
      <c r="Q12" s="6">
        <f t="shared" si="3"/>
        <v>0</v>
      </c>
      <c r="R12" s="6">
        <f t="shared" si="3"/>
        <v>-6600000</v>
      </c>
      <c r="S12" s="6">
        <f t="shared" si="3"/>
        <v>0</v>
      </c>
      <c r="T12" s="6">
        <f t="shared" si="3"/>
        <v>-7200000</v>
      </c>
      <c r="U12" s="6">
        <f t="shared" si="3"/>
        <v>0</v>
      </c>
      <c r="V12" s="6">
        <f t="shared" si="3"/>
        <v>-7200000</v>
      </c>
      <c r="W12" s="6">
        <f t="shared" si="3"/>
        <v>0</v>
      </c>
      <c r="X12" s="6">
        <f t="shared" si="3"/>
        <v>-7200000</v>
      </c>
      <c r="Y12" s="6">
        <f t="shared" si="3"/>
        <v>0</v>
      </c>
      <c r="Z12" s="6">
        <f t="shared" si="3"/>
        <v>-7200000</v>
      </c>
      <c r="AA12" s="6">
        <f t="shared" si="3"/>
        <v>-672998</v>
      </c>
      <c r="AB12" s="6">
        <f t="shared" si="3"/>
        <v>-67420798</v>
      </c>
    </row>
    <row r="13" spans="1:28" x14ac:dyDescent="0.35">
      <c r="B13" s="39" t="s">
        <v>10</v>
      </c>
      <c r="C13" s="41">
        <f t="shared" ref="C13:E13" si="4">C6/C10</f>
        <v>0.75590033115565958</v>
      </c>
      <c r="D13" s="41">
        <f t="shared" si="4"/>
        <v>0.75378127272727269</v>
      </c>
      <c r="E13" s="41">
        <f t="shared" si="4"/>
        <v>0.81021995165112592</v>
      </c>
      <c r="F13" s="41">
        <f>F6/F10</f>
        <v>0.76263712121212124</v>
      </c>
      <c r="G13" s="41">
        <f t="shared" ref="G13:AB13" si="5">G6/G10</f>
        <v>0</v>
      </c>
      <c r="H13" s="41">
        <f t="shared" si="5"/>
        <v>0</v>
      </c>
      <c r="I13" s="41" t="e">
        <f t="shared" si="5"/>
        <v>#DIV/0!</v>
      </c>
      <c r="J13" s="41">
        <f t="shared" si="5"/>
        <v>0</v>
      </c>
      <c r="K13" s="41" t="e">
        <f t="shared" si="5"/>
        <v>#DIV/0!</v>
      </c>
      <c r="L13" s="41">
        <f t="shared" si="5"/>
        <v>0</v>
      </c>
      <c r="M13" s="41" t="e">
        <f t="shared" si="5"/>
        <v>#DIV/0!</v>
      </c>
      <c r="N13" s="41">
        <f t="shared" si="5"/>
        <v>0</v>
      </c>
      <c r="O13" s="41" t="e">
        <f t="shared" si="5"/>
        <v>#DIV/0!</v>
      </c>
      <c r="P13" s="41">
        <f t="shared" si="5"/>
        <v>0</v>
      </c>
      <c r="Q13" s="41" t="e">
        <f t="shared" si="5"/>
        <v>#DIV/0!</v>
      </c>
      <c r="R13" s="41">
        <f t="shared" si="5"/>
        <v>0</v>
      </c>
      <c r="S13" s="41" t="e">
        <f t="shared" si="5"/>
        <v>#DIV/0!</v>
      </c>
      <c r="T13" s="41">
        <f t="shared" si="5"/>
        <v>0</v>
      </c>
      <c r="U13" s="41" t="e">
        <f t="shared" si="5"/>
        <v>#DIV/0!</v>
      </c>
      <c r="V13" s="41">
        <f t="shared" si="5"/>
        <v>0</v>
      </c>
      <c r="W13" s="41" t="e">
        <f t="shared" si="5"/>
        <v>#DIV/0!</v>
      </c>
      <c r="X13" s="41">
        <f t="shared" si="5"/>
        <v>0</v>
      </c>
      <c r="Y13" s="41" t="e">
        <f t="shared" si="5"/>
        <v>#DIV/0!</v>
      </c>
      <c r="Z13" s="41">
        <f t="shared" si="5"/>
        <v>0</v>
      </c>
      <c r="AA13" s="41">
        <f t="shared" si="5"/>
        <v>0.47832119696572722</v>
      </c>
      <c r="AB13" s="41">
        <f t="shared" si="5"/>
        <v>0.11983292428198433</v>
      </c>
    </row>
  </sheetData>
  <mergeCells count="26">
    <mergeCell ref="U8:V8"/>
    <mergeCell ref="W8:X8"/>
    <mergeCell ref="Y8:Z8"/>
    <mergeCell ref="AA8:AB8"/>
    <mergeCell ref="AA2:AB2"/>
    <mergeCell ref="U2:V2"/>
    <mergeCell ref="W2:X2"/>
    <mergeCell ref="Y2:Z2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O2:P2"/>
    <mergeCell ref="Q2:R2"/>
    <mergeCell ref="S2:T2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44FA-8C46-4286-8760-D1F01A373FD6}">
  <sheetPr>
    <tabColor rgb="FF00B050"/>
  </sheetPr>
  <dimension ref="A1:AV97"/>
  <sheetViews>
    <sheetView tabSelected="1" zoomScale="80" zoomScaleNormal="80" zoomScaleSheetLayoutView="100" workbookViewId="0">
      <selection activeCell="AC25" sqref="AC25"/>
    </sheetView>
  </sheetViews>
  <sheetFormatPr defaultRowHeight="14.5" x14ac:dyDescent="0.35"/>
  <cols>
    <col min="1" max="2" width="0.7265625" customWidth="1"/>
    <col min="3" max="3" width="19.7265625" customWidth="1"/>
    <col min="4" max="4" width="10.453125" customWidth="1"/>
    <col min="5" max="5" width="10" customWidth="1"/>
    <col min="6" max="15" width="11.1796875" customWidth="1"/>
    <col min="16" max="16" width="11.1796875" bestFit="1" customWidth="1"/>
    <col min="17" max="17" width="0.7265625" customWidth="1"/>
    <col min="18" max="18" width="7.7265625" style="10" customWidth="1"/>
    <col min="19" max="19" width="8.81640625" style="10" customWidth="1"/>
    <col min="20" max="20" width="5.7265625" style="10" customWidth="1"/>
    <col min="21" max="21" width="0.81640625" style="11" customWidth="1"/>
    <col min="22" max="26" width="5.54296875" style="56" customWidth="1"/>
    <col min="27" max="27" width="9.08984375" style="56" bestFit="1" customWidth="1"/>
    <col min="28" max="28" width="14.26953125" style="56" bestFit="1" customWidth="1"/>
    <col min="29" max="29" width="12.6328125" style="56" bestFit="1" customWidth="1"/>
    <col min="30" max="44" width="9.1796875" style="56"/>
    <col min="45" max="48" width="9.1796875" style="11"/>
  </cols>
  <sheetData>
    <row r="1" spans="1:44" s="11" customFormat="1" ht="5.25" customHeight="1" thickBot="1" x14ac:dyDescent="0.4">
      <c r="A1" s="56"/>
      <c r="B1" s="126"/>
      <c r="C1" s="128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9"/>
      <c r="U1" s="125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</row>
    <row r="2" spans="1:44" ht="24.75" customHeight="1" x14ac:dyDescent="0.35">
      <c r="A2" s="56"/>
      <c r="B2" s="127"/>
      <c r="C2" s="78" t="s">
        <v>35</v>
      </c>
      <c r="D2" s="83" t="s">
        <v>36</v>
      </c>
      <c r="E2" s="83" t="s">
        <v>37</v>
      </c>
      <c r="F2" s="83" t="s">
        <v>38</v>
      </c>
      <c r="G2" s="83" t="s">
        <v>39</v>
      </c>
      <c r="H2" s="83" t="s">
        <v>40</v>
      </c>
      <c r="I2" s="83" t="s">
        <v>41</v>
      </c>
      <c r="J2" s="83" t="s">
        <v>45</v>
      </c>
      <c r="K2" s="83" t="s">
        <v>46</v>
      </c>
      <c r="L2" s="83" t="s">
        <v>47</v>
      </c>
      <c r="M2" s="83" t="s">
        <v>42</v>
      </c>
      <c r="N2" s="83" t="s">
        <v>43</v>
      </c>
      <c r="O2" s="83" t="s">
        <v>44</v>
      </c>
      <c r="P2" s="83" t="s">
        <v>1</v>
      </c>
      <c r="Q2" s="84"/>
      <c r="R2" s="132" t="s">
        <v>6</v>
      </c>
      <c r="S2" s="133"/>
      <c r="T2" s="134"/>
      <c r="U2" s="130"/>
      <c r="V2" s="58"/>
      <c r="W2" s="58"/>
      <c r="X2" s="58"/>
      <c r="Y2" s="58"/>
      <c r="Z2" s="58"/>
    </row>
    <row r="3" spans="1:44" ht="15" customHeight="1" x14ac:dyDescent="0.35">
      <c r="A3" s="56"/>
      <c r="B3" s="127"/>
      <c r="C3" s="85" t="s">
        <v>108</v>
      </c>
      <c r="D3" s="25">
        <v>169832</v>
      </c>
      <c r="E3" s="25">
        <v>430712</v>
      </c>
      <c r="F3" s="25">
        <v>214542</v>
      </c>
      <c r="G3" s="25">
        <v>356559</v>
      </c>
      <c r="H3" s="25">
        <v>250792</v>
      </c>
      <c r="I3" s="25">
        <v>272958</v>
      </c>
      <c r="J3" s="25">
        <v>424442</v>
      </c>
      <c r="K3" s="25">
        <v>169914</v>
      </c>
      <c r="L3" s="25"/>
      <c r="M3" s="25"/>
      <c r="N3" s="25"/>
      <c r="O3" s="25"/>
      <c r="P3" s="25">
        <f t="shared" ref="P3:P8" si="0">SUM(D3:O3)</f>
        <v>2289751</v>
      </c>
      <c r="Q3" s="54"/>
      <c r="R3" s="135"/>
      <c r="S3" s="135"/>
      <c r="T3" s="136"/>
      <c r="U3" s="130"/>
      <c r="V3" s="58"/>
      <c r="W3" s="58"/>
      <c r="X3" s="58"/>
      <c r="Y3" s="58"/>
      <c r="Z3" s="58"/>
    </row>
    <row r="4" spans="1:44" ht="15" customHeight="1" x14ac:dyDescent="0.35">
      <c r="A4" s="56"/>
      <c r="B4" s="127"/>
      <c r="C4" s="86" t="s">
        <v>112</v>
      </c>
      <c r="D4" s="26">
        <v>829970.8</v>
      </c>
      <c r="E4" s="26">
        <v>3011286.3122741906</v>
      </c>
      <c r="F4" s="26">
        <v>1540818.0607235795</v>
      </c>
      <c r="G4" s="26">
        <v>2209841.0609101644</v>
      </c>
      <c r="H4" s="26"/>
      <c r="I4" s="26">
        <v>2116430.7549600052</v>
      </c>
      <c r="J4" s="26">
        <v>2653710.6325810542</v>
      </c>
      <c r="K4" s="26">
        <v>1035456.4377192316</v>
      </c>
      <c r="L4" s="26"/>
      <c r="M4" s="26"/>
      <c r="N4" s="26"/>
      <c r="O4" s="26"/>
      <c r="P4" s="26">
        <f t="shared" si="0"/>
        <v>13397514.059168225</v>
      </c>
      <c r="Q4" s="54"/>
      <c r="R4" s="135"/>
      <c r="S4" s="135"/>
      <c r="T4" s="136"/>
      <c r="U4" s="130"/>
      <c r="V4" s="58"/>
      <c r="W4" s="58"/>
      <c r="X4" s="58"/>
      <c r="Y4" s="58"/>
      <c r="Z4" s="58"/>
    </row>
    <row r="5" spans="1:44" ht="15" customHeight="1" x14ac:dyDescent="0.35">
      <c r="A5" s="56"/>
      <c r="B5" s="127"/>
      <c r="C5" s="86" t="s">
        <v>113</v>
      </c>
      <c r="D5" s="26">
        <v>68604064.088</v>
      </c>
      <c r="E5" s="26">
        <v>248859002.69899997</v>
      </c>
      <c r="F5" s="26">
        <v>127276623.00799997</v>
      </c>
      <c r="G5" s="26">
        <v>182823078.83199999</v>
      </c>
      <c r="H5" s="26">
        <v>154648209.07999995</v>
      </c>
      <c r="I5" s="26">
        <v>175662762.4900001</v>
      </c>
      <c r="J5" s="26">
        <v>220660588.28000006</v>
      </c>
      <c r="K5" s="26">
        <v>86536335.299999997</v>
      </c>
      <c r="L5" s="26"/>
      <c r="M5" s="26"/>
      <c r="N5" s="26"/>
      <c r="O5" s="26"/>
      <c r="P5" s="26">
        <f t="shared" si="0"/>
        <v>1265070663.777</v>
      </c>
      <c r="Q5" s="54"/>
      <c r="R5" s="135"/>
      <c r="S5" s="135"/>
      <c r="T5" s="136"/>
      <c r="U5" s="130"/>
      <c r="V5" s="58"/>
      <c r="W5" s="58"/>
      <c r="X5" s="58"/>
      <c r="Y5" s="58"/>
      <c r="Z5" s="58"/>
    </row>
    <row r="6" spans="1:44" ht="15" customHeight="1" x14ac:dyDescent="0.35">
      <c r="A6" s="56"/>
      <c r="B6" s="127"/>
      <c r="C6" s="86" t="s">
        <v>114</v>
      </c>
      <c r="D6" s="26">
        <v>68604064.088</v>
      </c>
      <c r="E6" s="26">
        <v>248859002.69899997</v>
      </c>
      <c r="F6" s="26">
        <v>127276623.00799997</v>
      </c>
      <c r="G6" s="26">
        <v>182823078.83199999</v>
      </c>
      <c r="H6" s="26">
        <v>154616375.62449995</v>
      </c>
      <c r="I6" s="26">
        <v>175662762.4900001</v>
      </c>
      <c r="J6" s="26">
        <v>220660588.28000006</v>
      </c>
      <c r="K6" s="26">
        <v>86536335.299999997</v>
      </c>
      <c r="L6" s="26"/>
      <c r="M6" s="26"/>
      <c r="N6" s="26"/>
      <c r="O6" s="26"/>
      <c r="P6" s="26">
        <f t="shared" si="0"/>
        <v>1265038830.3214998</v>
      </c>
      <c r="Q6" s="54"/>
      <c r="R6" s="135"/>
      <c r="S6" s="135"/>
      <c r="T6" s="136"/>
      <c r="U6" s="130"/>
      <c r="V6" s="58"/>
      <c r="W6" s="58"/>
      <c r="X6" s="58"/>
      <c r="Y6" s="58"/>
      <c r="Z6" s="58"/>
    </row>
    <row r="7" spans="1:44" ht="15" customHeight="1" x14ac:dyDescent="0.35">
      <c r="A7" s="56"/>
      <c r="B7" s="127"/>
      <c r="C7" s="86" t="s">
        <v>115</v>
      </c>
      <c r="D7" s="26">
        <v>3773223.5248400006</v>
      </c>
      <c r="E7" s="26">
        <v>13148101.965845004</v>
      </c>
      <c r="F7" s="26">
        <v>6326946.4152399991</v>
      </c>
      <c r="G7" s="26">
        <v>9234866.6691599991</v>
      </c>
      <c r="H7" s="26">
        <v>8258493.4058000026</v>
      </c>
      <c r="I7" s="26">
        <v>9374913.7619500011</v>
      </c>
      <c r="J7" s="26">
        <v>11686054.526300006</v>
      </c>
      <c r="K7" s="26">
        <v>4167415.2003000001</v>
      </c>
      <c r="L7" s="26"/>
      <c r="M7" s="26"/>
      <c r="N7" s="26"/>
      <c r="O7" s="26"/>
      <c r="P7" s="26">
        <f t="shared" si="0"/>
        <v>65970015.469435014</v>
      </c>
      <c r="Q7" s="54"/>
      <c r="R7" s="135"/>
      <c r="S7" s="135"/>
      <c r="T7" s="136"/>
      <c r="U7" s="130"/>
      <c r="V7" s="58"/>
      <c r="W7" s="58"/>
      <c r="X7" s="58"/>
      <c r="Y7" s="58"/>
      <c r="Z7" s="58"/>
    </row>
    <row r="8" spans="1:44" ht="15" customHeight="1" x14ac:dyDescent="0.35">
      <c r="A8" s="56"/>
      <c r="B8" s="127"/>
      <c r="C8" s="85" t="s">
        <v>107</v>
      </c>
      <c r="D8" s="25">
        <v>72377287.612840012</v>
      </c>
      <c r="E8" s="25">
        <v>262007104.66484508</v>
      </c>
      <c r="F8" s="25">
        <v>133603569.42323999</v>
      </c>
      <c r="G8" s="25">
        <v>192057945.50115988</v>
      </c>
      <c r="H8" s="25">
        <v>162906702.48579994</v>
      </c>
      <c r="I8" s="25">
        <v>185037676.25195003</v>
      </c>
      <c r="J8" s="25">
        <v>232346642.80630001</v>
      </c>
      <c r="K8" s="25">
        <v>90703750.500300005</v>
      </c>
      <c r="L8" s="25"/>
      <c r="M8" s="25"/>
      <c r="N8" s="25"/>
      <c r="O8" s="25"/>
      <c r="P8" s="25">
        <f t="shared" si="0"/>
        <v>1331040679.2464349</v>
      </c>
      <c r="Q8" s="54"/>
      <c r="R8" s="135"/>
      <c r="S8" s="135"/>
      <c r="T8" s="136"/>
      <c r="U8" s="130"/>
      <c r="V8" s="58"/>
      <c r="W8" s="58"/>
      <c r="X8" s="58"/>
      <c r="Y8" s="58"/>
      <c r="Z8" s="58"/>
    </row>
    <row r="9" spans="1:44" s="10" customFormat="1" ht="6" customHeight="1" x14ac:dyDescent="0.35">
      <c r="A9" s="57"/>
      <c r="B9" s="127"/>
      <c r="C9" s="8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55"/>
      <c r="R9" s="61"/>
      <c r="S9" s="61"/>
      <c r="T9" s="88"/>
      <c r="U9" s="130"/>
      <c r="V9" s="58"/>
      <c r="W9" s="58"/>
      <c r="X9" s="58"/>
      <c r="Y9" s="58"/>
      <c r="Z9" s="58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</row>
    <row r="10" spans="1:44" s="11" customFormat="1" ht="15" customHeight="1" x14ac:dyDescent="0.35">
      <c r="A10" s="56"/>
      <c r="B10" s="127"/>
      <c r="C10" s="89" t="s">
        <v>95</v>
      </c>
      <c r="D10" s="21">
        <v>185500000</v>
      </c>
      <c r="E10" s="21">
        <v>185500000</v>
      </c>
      <c r="F10" s="21">
        <v>185500000</v>
      </c>
      <c r="G10" s="21">
        <v>185500000</v>
      </c>
      <c r="H10" s="21">
        <v>185500000</v>
      </c>
      <c r="I10" s="21">
        <v>185500000</v>
      </c>
      <c r="J10" s="21">
        <v>185500000</v>
      </c>
      <c r="K10" s="21">
        <v>185500000</v>
      </c>
      <c r="L10" s="21">
        <v>185500000</v>
      </c>
      <c r="M10" s="21">
        <v>185500000</v>
      </c>
      <c r="N10" s="21">
        <v>185500000</v>
      </c>
      <c r="O10" s="21">
        <v>185500000</v>
      </c>
      <c r="P10" s="137"/>
      <c r="Q10" s="50"/>
      <c r="R10" s="61"/>
      <c r="S10" s="61"/>
      <c r="T10" s="88"/>
      <c r="U10" s="130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s="11" customFormat="1" ht="15" customHeight="1" x14ac:dyDescent="0.35">
      <c r="A11" s="56"/>
      <c r="B11" s="127"/>
      <c r="C11" s="89" t="s">
        <v>9</v>
      </c>
      <c r="D11" s="22">
        <f>D8-D10</f>
        <v>-113122712.38715999</v>
      </c>
      <c r="E11" s="22">
        <f t="shared" ref="E11:O11" si="1">E8-E10</f>
        <v>76507104.664845079</v>
      </c>
      <c r="F11" s="22">
        <f t="shared" si="1"/>
        <v>-51896430.576760009</v>
      </c>
      <c r="G11" s="22">
        <f t="shared" si="1"/>
        <v>6557945.5011598766</v>
      </c>
      <c r="H11" s="22">
        <f t="shared" si="1"/>
        <v>-22593297.514200062</v>
      </c>
      <c r="I11" s="22">
        <f t="shared" si="1"/>
        <v>-462323.74804997444</v>
      </c>
      <c r="J11" s="22">
        <f t="shared" si="1"/>
        <v>46846642.806300014</v>
      </c>
      <c r="K11" s="22">
        <f t="shared" si="1"/>
        <v>-94796249.499699995</v>
      </c>
      <c r="L11" s="22">
        <f t="shared" si="1"/>
        <v>-185500000</v>
      </c>
      <c r="M11" s="22">
        <f t="shared" si="1"/>
        <v>-185500000</v>
      </c>
      <c r="N11" s="22">
        <f t="shared" si="1"/>
        <v>-185500000</v>
      </c>
      <c r="O11" s="22">
        <f t="shared" si="1"/>
        <v>-185500000</v>
      </c>
      <c r="P11" s="137"/>
      <c r="Q11" s="50"/>
      <c r="R11" s="61"/>
      <c r="S11" s="61"/>
      <c r="T11" s="88"/>
      <c r="U11" s="130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</row>
    <row r="12" spans="1:44" s="11" customFormat="1" ht="15" customHeight="1" x14ac:dyDescent="0.35">
      <c r="A12" s="56"/>
      <c r="B12" s="127"/>
      <c r="C12" s="89" t="s">
        <v>94</v>
      </c>
      <c r="D12" s="23">
        <f>D8/D10</f>
        <v>0.39017405721207554</v>
      </c>
      <c r="E12" s="23">
        <f>E8/E10</f>
        <v>1.4124372219129115</v>
      </c>
      <c r="F12" s="23">
        <f t="shared" ref="F12:O12" si="2">F8/F10</f>
        <v>0.72023487559698107</v>
      </c>
      <c r="G12" s="23">
        <f t="shared" si="2"/>
        <v>1.0353528059361718</v>
      </c>
      <c r="H12" s="23">
        <f t="shared" si="2"/>
        <v>0.87820324790188642</v>
      </c>
      <c r="I12" s="23">
        <f t="shared" si="2"/>
        <v>0.99750768868975759</v>
      </c>
      <c r="J12" s="23">
        <f t="shared" si="2"/>
        <v>1.2525425488210242</v>
      </c>
      <c r="K12" s="23">
        <f t="shared" si="2"/>
        <v>0.48896900539245286</v>
      </c>
      <c r="L12" s="23">
        <f t="shared" si="2"/>
        <v>0</v>
      </c>
      <c r="M12" s="23">
        <f t="shared" si="2"/>
        <v>0</v>
      </c>
      <c r="N12" s="23">
        <f t="shared" si="2"/>
        <v>0</v>
      </c>
      <c r="O12" s="23">
        <f t="shared" si="2"/>
        <v>0</v>
      </c>
      <c r="P12" s="137"/>
      <c r="Q12" s="50"/>
      <c r="R12" s="61"/>
      <c r="S12" s="61"/>
      <c r="T12" s="88"/>
      <c r="U12" s="130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</row>
    <row r="13" spans="1:44" s="11" customFormat="1" ht="5.25" customHeight="1" x14ac:dyDescent="0.35">
      <c r="A13" s="56"/>
      <c r="B13" s="127"/>
      <c r="C13" s="90"/>
      <c r="D13" s="49"/>
      <c r="E13" s="49"/>
      <c r="F13" s="49"/>
      <c r="G13" s="49"/>
      <c r="H13" s="52"/>
      <c r="I13" s="52"/>
      <c r="J13" s="52"/>
      <c r="K13" s="52"/>
      <c r="L13" s="49"/>
      <c r="M13" s="49"/>
      <c r="N13" s="49"/>
      <c r="O13" s="49"/>
      <c r="P13" s="53"/>
      <c r="Q13" s="50"/>
      <c r="R13" s="61"/>
      <c r="S13" s="61"/>
      <c r="T13" s="88"/>
      <c r="U13" s="130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</row>
    <row r="14" spans="1:44" ht="15" customHeight="1" x14ac:dyDescent="0.35">
      <c r="A14" s="56"/>
      <c r="B14" s="127"/>
      <c r="C14" s="179"/>
      <c r="D14" s="180"/>
      <c r="E14" s="180"/>
      <c r="F14" s="180"/>
      <c r="G14" s="181"/>
      <c r="H14" s="119" t="s">
        <v>50</v>
      </c>
      <c r="I14" s="120"/>
      <c r="J14" s="118">
        <v>2226000000</v>
      </c>
      <c r="K14" s="118"/>
      <c r="L14" s="141"/>
      <c r="M14" s="178"/>
      <c r="N14" s="178"/>
      <c r="O14" s="178"/>
      <c r="P14" s="143"/>
      <c r="Q14" s="50"/>
      <c r="R14" s="61"/>
      <c r="S14" s="61"/>
      <c r="T14" s="88"/>
      <c r="U14" s="130"/>
      <c r="AA14" s="56" t="s">
        <v>54</v>
      </c>
      <c r="AB14" s="59">
        <f>J14</f>
        <v>2226000000</v>
      </c>
    </row>
    <row r="15" spans="1:44" ht="15" customHeight="1" x14ac:dyDescent="0.35">
      <c r="A15" s="56"/>
      <c r="B15" s="127"/>
      <c r="C15" s="179"/>
      <c r="D15" s="180"/>
      <c r="E15" s="180"/>
      <c r="F15" s="180"/>
      <c r="G15" s="181"/>
      <c r="H15" s="119" t="s">
        <v>53</v>
      </c>
      <c r="I15" s="120"/>
      <c r="J15" s="118">
        <f>P8</f>
        <v>1331040679.2464349</v>
      </c>
      <c r="K15" s="118"/>
      <c r="L15" s="141"/>
      <c r="M15" s="178"/>
      <c r="N15" s="178"/>
      <c r="O15" s="178"/>
      <c r="P15" s="143"/>
      <c r="Q15" s="50"/>
      <c r="R15" s="61"/>
      <c r="S15" s="61"/>
      <c r="T15" s="88"/>
      <c r="U15" s="130"/>
      <c r="AA15" s="56" t="s">
        <v>51</v>
      </c>
      <c r="AB15" s="59">
        <f>J15</f>
        <v>1331040679.2464349</v>
      </c>
    </row>
    <row r="16" spans="1:44" ht="15" customHeight="1" x14ac:dyDescent="0.35">
      <c r="A16" s="56"/>
      <c r="B16" s="127"/>
      <c r="C16" s="179"/>
      <c r="D16" s="180"/>
      <c r="E16" s="180"/>
      <c r="F16" s="180"/>
      <c r="G16" s="181"/>
      <c r="H16" s="119" t="s">
        <v>52</v>
      </c>
      <c r="I16" s="120"/>
      <c r="J16" s="121">
        <f>J15-J14</f>
        <v>-894959320.75356507</v>
      </c>
      <c r="K16" s="121"/>
      <c r="L16" s="141"/>
      <c r="M16" s="178"/>
      <c r="N16" s="178"/>
      <c r="O16" s="178"/>
      <c r="P16" s="143"/>
      <c r="Q16" s="50"/>
      <c r="R16" s="61"/>
      <c r="S16" s="61"/>
      <c r="T16" s="88"/>
      <c r="U16" s="130"/>
      <c r="AA16" s="56" t="s">
        <v>55</v>
      </c>
      <c r="AB16" s="60">
        <f>J16</f>
        <v>-894959320.75356507</v>
      </c>
    </row>
    <row r="17" spans="1:44" ht="5.25" customHeight="1" x14ac:dyDescent="0.35">
      <c r="A17" s="56"/>
      <c r="B17" s="127"/>
      <c r="C17" s="91"/>
      <c r="D17" s="50"/>
      <c r="E17" s="50"/>
      <c r="F17" s="50"/>
      <c r="G17" s="50"/>
      <c r="H17" s="51"/>
      <c r="I17" s="51"/>
      <c r="J17" s="51"/>
      <c r="K17" s="51"/>
      <c r="L17" s="50"/>
      <c r="M17" s="50"/>
      <c r="N17" s="50"/>
      <c r="O17" s="50"/>
      <c r="P17" s="53"/>
      <c r="Q17" s="50"/>
      <c r="R17" s="61"/>
      <c r="S17" s="61"/>
      <c r="T17" s="88"/>
      <c r="U17" s="130"/>
      <c r="AB17" s="60"/>
    </row>
    <row r="18" spans="1:44" ht="15" customHeight="1" x14ac:dyDescent="0.35">
      <c r="A18" s="56"/>
      <c r="B18" s="127"/>
      <c r="C18" s="92" t="s">
        <v>97</v>
      </c>
      <c r="D18" s="24" t="s">
        <v>36</v>
      </c>
      <c r="E18" s="24" t="s">
        <v>37</v>
      </c>
      <c r="F18" s="24" t="s">
        <v>38</v>
      </c>
      <c r="G18" s="24" t="s">
        <v>39</v>
      </c>
      <c r="H18" s="24" t="s">
        <v>40</v>
      </c>
      <c r="I18" s="24" t="s">
        <v>41</v>
      </c>
      <c r="J18" s="24" t="s">
        <v>45</v>
      </c>
      <c r="K18" s="24" t="s">
        <v>46</v>
      </c>
      <c r="L18" s="24" t="s">
        <v>47</v>
      </c>
      <c r="M18" s="24" t="s">
        <v>42</v>
      </c>
      <c r="N18" s="24" t="s">
        <v>43</v>
      </c>
      <c r="O18" s="24" t="s">
        <v>44</v>
      </c>
      <c r="P18" s="24" t="s">
        <v>1</v>
      </c>
      <c r="Q18" s="50"/>
      <c r="R18" s="61"/>
      <c r="S18" s="61"/>
      <c r="T18" s="88"/>
      <c r="U18" s="130"/>
      <c r="AB18" s="60"/>
    </row>
    <row r="19" spans="1:44" ht="15" customHeight="1" x14ac:dyDescent="0.35">
      <c r="A19" s="56"/>
      <c r="B19" s="127"/>
      <c r="C19" s="85" t="s">
        <v>96</v>
      </c>
      <c r="D19" s="25">
        <v>0</v>
      </c>
      <c r="E19" s="25">
        <v>3504</v>
      </c>
      <c r="F19" s="25">
        <v>43644</v>
      </c>
      <c r="G19" s="25">
        <v>30044</v>
      </c>
      <c r="H19" s="25">
        <v>218740</v>
      </c>
      <c r="I19" s="25">
        <v>87246</v>
      </c>
      <c r="J19" s="25">
        <v>11006</v>
      </c>
      <c r="K19" s="25"/>
      <c r="L19" s="25"/>
      <c r="M19" s="25"/>
      <c r="N19" s="25"/>
      <c r="O19" s="25"/>
      <c r="P19" s="25">
        <f t="shared" ref="P19:P20" si="3">SUM(D19:O19)</f>
        <v>394184</v>
      </c>
      <c r="Q19" s="50"/>
      <c r="R19" s="61"/>
      <c r="S19" s="61"/>
      <c r="T19" s="88"/>
      <c r="U19" s="130"/>
      <c r="Z19" s="56" t="s">
        <v>101</v>
      </c>
      <c r="AA19" s="59">
        <f>P3</f>
        <v>2289751</v>
      </c>
      <c r="AB19" s="56" t="s">
        <v>99</v>
      </c>
      <c r="AC19" s="59">
        <f>P8</f>
        <v>1331040679.2464349</v>
      </c>
    </row>
    <row r="20" spans="1:44" ht="15" customHeight="1" x14ac:dyDescent="0.35">
      <c r="A20" s="56"/>
      <c r="B20" s="127"/>
      <c r="C20" s="85" t="s">
        <v>49</v>
      </c>
      <c r="D20" s="25">
        <v>0</v>
      </c>
      <c r="E20" s="25">
        <v>169145</v>
      </c>
      <c r="F20" s="25">
        <v>2360395</v>
      </c>
      <c r="G20" s="25">
        <v>1787345</v>
      </c>
      <c r="H20" s="25">
        <v>17376725.000000492</v>
      </c>
      <c r="I20" s="25">
        <v>6475975.0000001108</v>
      </c>
      <c r="J20" s="25">
        <v>1678277.99999977</v>
      </c>
      <c r="K20" s="25"/>
      <c r="L20" s="25"/>
      <c r="M20" s="25"/>
      <c r="N20" s="25"/>
      <c r="O20" s="25"/>
      <c r="P20" s="25">
        <f t="shared" si="3"/>
        <v>29847863.000000373</v>
      </c>
      <c r="Q20" s="50"/>
      <c r="R20" s="61"/>
      <c r="S20" s="61"/>
      <c r="T20" s="88"/>
      <c r="U20" s="130"/>
      <c r="Z20" s="56" t="s">
        <v>98</v>
      </c>
      <c r="AA20" s="59">
        <f>P19</f>
        <v>394184</v>
      </c>
      <c r="AB20" s="56" t="s">
        <v>100</v>
      </c>
      <c r="AC20" s="59">
        <f>P20</f>
        <v>29847863.000000373</v>
      </c>
    </row>
    <row r="21" spans="1:44" ht="5.25" customHeight="1" thickBot="1" x14ac:dyDescent="0.4">
      <c r="A21" s="56"/>
      <c r="B21" s="127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  <c r="Q21" s="96"/>
      <c r="R21" s="95"/>
      <c r="S21" s="97"/>
      <c r="T21" s="98"/>
      <c r="U21" s="130"/>
      <c r="AB21" s="60"/>
    </row>
    <row r="22" spans="1:44" s="11" customFormat="1" ht="5.25" customHeight="1" thickBot="1" x14ac:dyDescent="0.4">
      <c r="A22" s="56"/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31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</row>
    <row r="23" spans="1:44" s="56" customFormat="1" ht="9.75" customHeight="1" thickBot="1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0"/>
      <c r="S23" s="10"/>
      <c r="T23" s="10"/>
      <c r="U23" s="11"/>
    </row>
    <row r="24" spans="1:44" s="56" customFormat="1" ht="5.25" customHeight="1" thickBot="1" x14ac:dyDescent="0.4">
      <c r="B24" s="79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</row>
    <row r="25" spans="1:44" s="56" customFormat="1" ht="24.75" customHeight="1" x14ac:dyDescent="0.35">
      <c r="B25" s="80"/>
      <c r="C25" s="78" t="s">
        <v>35</v>
      </c>
      <c r="D25" s="115" t="s">
        <v>102</v>
      </c>
      <c r="E25" s="115"/>
      <c r="F25" s="115"/>
      <c r="G25" s="115" t="s">
        <v>103</v>
      </c>
      <c r="H25" s="115"/>
      <c r="I25" s="115"/>
      <c r="J25" s="115" t="s">
        <v>104</v>
      </c>
      <c r="K25" s="115"/>
      <c r="L25" s="115"/>
      <c r="M25" s="115" t="s">
        <v>105</v>
      </c>
      <c r="N25" s="115"/>
      <c r="O25" s="115"/>
      <c r="P25" s="116" t="s">
        <v>1</v>
      </c>
      <c r="Q25" s="116"/>
      <c r="R25" s="116"/>
      <c r="S25" s="116"/>
      <c r="T25" s="117"/>
      <c r="U25" s="81"/>
      <c r="AA25" s="56">
        <f>AA20/AA19%</f>
        <v>17.215146974496356</v>
      </c>
    </row>
    <row r="26" spans="1:44" s="56" customFormat="1" ht="31.5" customHeight="1" x14ac:dyDescent="0.35">
      <c r="B26" s="80"/>
      <c r="C26" s="101" t="s">
        <v>108</v>
      </c>
      <c r="D26" s="144">
        <f>D3+E3+F3</f>
        <v>815086</v>
      </c>
      <c r="E26" s="144"/>
      <c r="F26" s="144"/>
      <c r="G26" s="144">
        <f>G3+H3+I3</f>
        <v>880309</v>
      </c>
      <c r="H26" s="144"/>
      <c r="I26" s="144"/>
      <c r="J26" s="144">
        <f>J3+K3+L3</f>
        <v>594356</v>
      </c>
      <c r="K26" s="144"/>
      <c r="L26" s="144"/>
      <c r="M26" s="144">
        <f>M3+N3+O3</f>
        <v>0</v>
      </c>
      <c r="N26" s="144"/>
      <c r="O26" s="144"/>
      <c r="P26" s="144">
        <f>M26+J26+G26+D26</f>
        <v>2289751</v>
      </c>
      <c r="Q26" s="144"/>
      <c r="R26" s="144"/>
      <c r="S26" s="144"/>
      <c r="T26" s="145"/>
      <c r="U26" s="81"/>
    </row>
    <row r="27" spans="1:44" s="56" customFormat="1" ht="31.5" customHeight="1" x14ac:dyDescent="0.35">
      <c r="B27" s="80"/>
      <c r="C27" s="101" t="s">
        <v>107</v>
      </c>
      <c r="D27" s="144">
        <f>D8+E8+F8</f>
        <v>467987961.70092511</v>
      </c>
      <c r="E27" s="144"/>
      <c r="F27" s="144"/>
      <c r="G27" s="144">
        <f>G8+H8+I8</f>
        <v>540002324.23890984</v>
      </c>
      <c r="H27" s="144"/>
      <c r="I27" s="144"/>
      <c r="J27" s="144">
        <f t="shared" ref="J27" si="4">J8+K8+L8</f>
        <v>323050393.30660003</v>
      </c>
      <c r="K27" s="144"/>
      <c r="L27" s="144"/>
      <c r="M27" s="144">
        <f t="shared" ref="M27" si="5">M8+N8+O8</f>
        <v>0</v>
      </c>
      <c r="N27" s="144"/>
      <c r="O27" s="144"/>
      <c r="P27" s="144">
        <f>M27+J27+G27+D27</f>
        <v>1331040679.2464349</v>
      </c>
      <c r="Q27" s="144"/>
      <c r="R27" s="144"/>
      <c r="S27" s="144"/>
      <c r="T27" s="145"/>
      <c r="U27" s="81"/>
      <c r="AA27" s="182">
        <f>AA20/AA19</f>
        <v>0.17215146974496354</v>
      </c>
      <c r="AB27" s="56">
        <v>17</v>
      </c>
      <c r="AC27" s="182">
        <f>AC20/AC19</f>
        <v>2.2424455890332862E-2</v>
      </c>
    </row>
    <row r="28" spans="1:44" s="56" customFormat="1" ht="31.5" customHeight="1" x14ac:dyDescent="0.35">
      <c r="B28" s="80"/>
      <c r="C28" s="99" t="s">
        <v>96</v>
      </c>
      <c r="D28" s="144">
        <f>D19+E19+F19</f>
        <v>47148</v>
      </c>
      <c r="E28" s="144"/>
      <c r="F28" s="144"/>
      <c r="G28" s="144">
        <f t="shared" ref="G28:G29" si="6">G19+H19+I19</f>
        <v>336030</v>
      </c>
      <c r="H28" s="144"/>
      <c r="I28" s="144"/>
      <c r="J28" s="144">
        <f t="shared" ref="J28:J29" si="7">J19+K19+L19</f>
        <v>11006</v>
      </c>
      <c r="K28" s="144"/>
      <c r="L28" s="144"/>
      <c r="M28" s="144">
        <f t="shared" ref="M28:M29" si="8">M19+N19+O19</f>
        <v>0</v>
      </c>
      <c r="N28" s="144"/>
      <c r="O28" s="144"/>
      <c r="P28" s="144">
        <f>M28+J28+G28+D28</f>
        <v>394184</v>
      </c>
      <c r="Q28" s="144"/>
      <c r="R28" s="144"/>
      <c r="S28" s="144"/>
      <c r="T28" s="145"/>
      <c r="U28" s="81"/>
      <c r="AB28" s="56">
        <f>100-AB27</f>
        <v>83</v>
      </c>
    </row>
    <row r="29" spans="1:44" s="56" customFormat="1" ht="31.5" customHeight="1" thickBot="1" x14ac:dyDescent="0.4">
      <c r="B29" s="80"/>
      <c r="C29" s="100" t="s">
        <v>49</v>
      </c>
      <c r="D29" s="146">
        <f>D20+E20+F20</f>
        <v>2529540</v>
      </c>
      <c r="E29" s="146"/>
      <c r="F29" s="146"/>
      <c r="G29" s="146">
        <f t="shared" si="6"/>
        <v>25640045.000000603</v>
      </c>
      <c r="H29" s="146"/>
      <c r="I29" s="146"/>
      <c r="J29" s="146">
        <f t="shared" si="7"/>
        <v>1678277.99999977</v>
      </c>
      <c r="K29" s="146"/>
      <c r="L29" s="146"/>
      <c r="M29" s="146">
        <f t="shared" si="8"/>
        <v>0</v>
      </c>
      <c r="N29" s="146"/>
      <c r="O29" s="146"/>
      <c r="P29" s="146">
        <f>M29+J29+G29+D29</f>
        <v>29847863.000000373</v>
      </c>
      <c r="Q29" s="146"/>
      <c r="R29" s="146"/>
      <c r="S29" s="146"/>
      <c r="T29" s="147"/>
      <c r="U29" s="81"/>
    </row>
    <row r="30" spans="1:44" s="56" customFormat="1" ht="4.5" customHeight="1" thickBot="1" x14ac:dyDescent="0.4">
      <c r="B30" s="8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31"/>
    </row>
    <row r="31" spans="1:44" s="56" customFormat="1" ht="9.75" customHeight="1" thickBot="1" x14ac:dyDescent="0.4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1"/>
    </row>
    <row r="32" spans="1:44" s="56" customFormat="1" ht="4.5" customHeight="1" thickBot="1" x14ac:dyDescent="0.4">
      <c r="B32" s="148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</row>
    <row r="33" spans="2:21" s="56" customFormat="1" ht="24.75" customHeight="1" thickBot="1" x14ac:dyDescent="0.4">
      <c r="B33" s="149"/>
      <c r="C33" s="78" t="s">
        <v>35</v>
      </c>
      <c r="D33" s="115" t="s">
        <v>102</v>
      </c>
      <c r="E33" s="115"/>
      <c r="F33" s="115"/>
      <c r="G33" s="115" t="s">
        <v>103</v>
      </c>
      <c r="H33" s="115"/>
      <c r="I33" s="115"/>
      <c r="J33" s="115" t="s">
        <v>104</v>
      </c>
      <c r="K33" s="115"/>
      <c r="L33" s="115"/>
      <c r="M33" s="115" t="s">
        <v>105</v>
      </c>
      <c r="N33" s="115"/>
      <c r="O33" s="115"/>
      <c r="P33" s="116" t="s">
        <v>1</v>
      </c>
      <c r="Q33" s="116"/>
      <c r="R33" s="116"/>
      <c r="S33" s="116"/>
      <c r="T33" s="117"/>
      <c r="U33" s="154"/>
    </row>
    <row r="34" spans="2:21" s="56" customFormat="1" x14ac:dyDescent="0.35">
      <c r="B34" s="150"/>
      <c r="C34" s="157" t="s">
        <v>116</v>
      </c>
      <c r="D34" s="164">
        <f>D28/D26</f>
        <v>5.7844202943002333E-2</v>
      </c>
      <c r="E34" s="164"/>
      <c r="F34" s="164"/>
      <c r="G34" s="164">
        <f>G28/G26</f>
        <v>0.38171823757339751</v>
      </c>
      <c r="H34" s="164"/>
      <c r="I34" s="164"/>
      <c r="J34" s="164">
        <f>J28/J26</f>
        <v>1.8517521485439704E-2</v>
      </c>
      <c r="K34" s="164"/>
      <c r="L34" s="164"/>
      <c r="M34" s="164" t="e">
        <f>M28/M26</f>
        <v>#DIV/0!</v>
      </c>
      <c r="N34" s="164"/>
      <c r="O34" s="164"/>
      <c r="P34" s="164">
        <f>P28/P26</f>
        <v>0.17215146974496354</v>
      </c>
      <c r="Q34" s="164"/>
      <c r="R34" s="164"/>
      <c r="S34" s="164"/>
      <c r="T34" s="165"/>
      <c r="U34" s="155"/>
    </row>
    <row r="35" spans="2:21" s="56" customFormat="1" x14ac:dyDescent="0.35">
      <c r="B35" s="150"/>
      <c r="C35" s="158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60"/>
      <c r="U35" s="155"/>
    </row>
    <row r="36" spans="2:21" s="56" customFormat="1" x14ac:dyDescent="0.35">
      <c r="B36" s="150"/>
      <c r="C36" s="158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60"/>
      <c r="U36" s="155"/>
    </row>
    <row r="37" spans="2:21" s="56" customFormat="1" x14ac:dyDescent="0.35">
      <c r="B37" s="150"/>
      <c r="C37" s="166" t="s">
        <v>117</v>
      </c>
      <c r="D37" s="159">
        <f>D29/D27</f>
        <v>5.405139035641565E-3</v>
      </c>
      <c r="E37" s="159"/>
      <c r="F37" s="159"/>
      <c r="G37" s="159">
        <f>G29/G27</f>
        <v>4.7481360448102146E-2</v>
      </c>
      <c r="H37" s="159"/>
      <c r="I37" s="159"/>
      <c r="J37" s="159">
        <f>J29/J27</f>
        <v>5.1950966003218987E-3</v>
      </c>
      <c r="K37" s="159"/>
      <c r="L37" s="159"/>
      <c r="M37" s="159" t="e">
        <f>M29/M27</f>
        <v>#DIV/0!</v>
      </c>
      <c r="N37" s="159"/>
      <c r="O37" s="159"/>
      <c r="P37" s="159">
        <f>P29/P27</f>
        <v>2.2424455890332862E-2</v>
      </c>
      <c r="Q37" s="159"/>
      <c r="R37" s="159"/>
      <c r="S37" s="159"/>
      <c r="T37" s="160"/>
      <c r="U37" s="155"/>
    </row>
    <row r="38" spans="2:21" s="56" customFormat="1" x14ac:dyDescent="0.35">
      <c r="B38" s="150"/>
      <c r="C38" s="166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60"/>
      <c r="U38" s="155"/>
    </row>
    <row r="39" spans="2:21" s="56" customFormat="1" ht="15" thickBot="1" x14ac:dyDescent="0.4">
      <c r="B39" s="150"/>
      <c r="C39" s="16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2"/>
      <c r="U39" s="155"/>
    </row>
    <row r="40" spans="2:21" s="56" customFormat="1" ht="3.75" customHeight="1" thickBot="1" x14ac:dyDescent="0.4">
      <c r="B40" s="15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56"/>
    </row>
    <row r="41" spans="2:21" s="56" customFormat="1" x14ac:dyDescent="0.35">
      <c r="R41" s="57"/>
      <c r="S41" s="57"/>
      <c r="T41" s="57"/>
    </row>
    <row r="42" spans="2:21" s="56" customFormat="1" x14ac:dyDescent="0.35">
      <c r="R42" s="57"/>
      <c r="S42" s="57"/>
      <c r="T42" s="57"/>
    </row>
    <row r="43" spans="2:21" s="56" customFormat="1" x14ac:dyDescent="0.35">
      <c r="R43" s="57"/>
      <c r="S43" s="57"/>
      <c r="T43" s="57"/>
    </row>
    <row r="44" spans="2:21" s="56" customFormat="1" x14ac:dyDescent="0.35">
      <c r="R44" s="57"/>
      <c r="S44" s="57"/>
      <c r="T44" s="57"/>
    </row>
    <row r="45" spans="2:21" s="56" customFormat="1" x14ac:dyDescent="0.35">
      <c r="R45" s="57"/>
      <c r="S45" s="57"/>
      <c r="T45" s="57"/>
    </row>
    <row r="46" spans="2:21" s="56" customFormat="1" x14ac:dyDescent="0.35">
      <c r="R46" s="57"/>
      <c r="S46" s="57"/>
      <c r="T46" s="57"/>
    </row>
    <row r="47" spans="2:21" s="56" customFormat="1" x14ac:dyDescent="0.35">
      <c r="R47" s="57">
        <v>21</v>
      </c>
      <c r="S47" s="57"/>
      <c r="T47" s="57"/>
    </row>
    <row r="48" spans="2:21" s="56" customFormat="1" x14ac:dyDescent="0.35">
      <c r="R48" s="57">
        <f>R47-100</f>
        <v>-79</v>
      </c>
      <c r="S48" s="57"/>
      <c r="T48" s="57"/>
    </row>
    <row r="49" spans="18:44" s="56" customFormat="1" x14ac:dyDescent="0.35">
      <c r="R49" s="57"/>
      <c r="S49" s="57"/>
      <c r="T49" s="57"/>
    </row>
    <row r="50" spans="18:44" s="56" customFormat="1" x14ac:dyDescent="0.35">
      <c r="R50" s="57"/>
      <c r="S50" s="57"/>
      <c r="T50" s="57"/>
    </row>
    <row r="51" spans="18:44" s="56" customFormat="1" x14ac:dyDescent="0.35">
      <c r="R51" s="57"/>
      <c r="S51" s="57"/>
      <c r="T51" s="57"/>
    </row>
    <row r="52" spans="18:44" s="56" customFormat="1" x14ac:dyDescent="0.35">
      <c r="R52" s="57"/>
      <c r="S52" s="57"/>
      <c r="T52" s="57"/>
    </row>
    <row r="53" spans="18:44" s="56" customFormat="1" x14ac:dyDescent="0.35">
      <c r="R53" s="57"/>
      <c r="S53" s="57"/>
      <c r="T53" s="57"/>
    </row>
    <row r="54" spans="18:44" s="56" customFormat="1" x14ac:dyDescent="0.35">
      <c r="R54" s="57"/>
      <c r="S54" s="57"/>
      <c r="T54" s="57"/>
    </row>
    <row r="55" spans="18:44" s="56" customFormat="1" x14ac:dyDescent="0.35">
      <c r="R55" s="57"/>
      <c r="S55" s="57"/>
      <c r="T55" s="57"/>
    </row>
    <row r="56" spans="18:44" s="56" customFormat="1" x14ac:dyDescent="0.35">
      <c r="R56" s="57"/>
      <c r="S56" s="57"/>
      <c r="T56" s="57"/>
    </row>
    <row r="57" spans="18:44" s="56" customFormat="1" x14ac:dyDescent="0.35">
      <c r="R57" s="57"/>
      <c r="S57" s="57"/>
      <c r="T57" s="57"/>
    </row>
    <row r="58" spans="18:44" s="56" customFormat="1" x14ac:dyDescent="0.35">
      <c r="R58" s="57"/>
      <c r="S58" s="57"/>
      <c r="T58" s="57"/>
    </row>
    <row r="59" spans="18:44" s="56" customFormat="1" x14ac:dyDescent="0.35">
      <c r="R59" s="57"/>
      <c r="S59" s="57"/>
      <c r="T59" s="57"/>
    </row>
    <row r="60" spans="18:44" s="56" customFormat="1" x14ac:dyDescent="0.35">
      <c r="R60" s="57"/>
      <c r="S60" s="57"/>
      <c r="T60" s="57"/>
    </row>
    <row r="61" spans="18:44" s="56" customFormat="1" x14ac:dyDescent="0.35">
      <c r="R61" s="57"/>
      <c r="S61" s="57"/>
      <c r="T61" s="57"/>
    </row>
    <row r="62" spans="18:44" s="56" customFormat="1" x14ac:dyDescent="0.35">
      <c r="R62" s="57"/>
      <c r="S62" s="57"/>
      <c r="T62" s="57"/>
    </row>
    <row r="63" spans="18:44" s="11" customFormat="1" x14ac:dyDescent="0.35">
      <c r="R63" s="10"/>
      <c r="S63" s="10"/>
      <c r="T63" s="10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</row>
    <row r="64" spans="18:44" s="11" customFormat="1" x14ac:dyDescent="0.35">
      <c r="R64" s="10"/>
      <c r="S64" s="10"/>
      <c r="T64" s="10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</row>
    <row r="65" spans="18:44" s="11" customFormat="1" x14ac:dyDescent="0.35">
      <c r="R65" s="10"/>
      <c r="S65" s="10"/>
      <c r="T65" s="10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</row>
    <row r="66" spans="18:44" s="11" customFormat="1" x14ac:dyDescent="0.35">
      <c r="R66" s="10"/>
      <c r="S66" s="10"/>
      <c r="T66" s="10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</row>
    <row r="67" spans="18:44" s="11" customFormat="1" x14ac:dyDescent="0.35">
      <c r="R67" s="10"/>
      <c r="S67" s="10"/>
      <c r="T67" s="10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</row>
    <row r="68" spans="18:44" s="11" customFormat="1" x14ac:dyDescent="0.35">
      <c r="R68" s="10"/>
      <c r="S68" s="10"/>
      <c r="T68" s="10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</row>
    <row r="69" spans="18:44" s="11" customFormat="1" x14ac:dyDescent="0.35">
      <c r="R69" s="10"/>
      <c r="S69" s="10"/>
      <c r="T69" s="10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</row>
    <row r="70" spans="18:44" s="11" customFormat="1" x14ac:dyDescent="0.35">
      <c r="R70" s="10"/>
      <c r="S70" s="10"/>
      <c r="T70" s="10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</row>
    <row r="71" spans="18:44" s="11" customFormat="1" x14ac:dyDescent="0.35">
      <c r="R71" s="10"/>
      <c r="S71" s="10"/>
      <c r="T71" s="10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</row>
    <row r="72" spans="18:44" s="11" customFormat="1" x14ac:dyDescent="0.35">
      <c r="R72" s="10"/>
      <c r="S72" s="10"/>
      <c r="T72" s="10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</row>
    <row r="73" spans="18:44" s="11" customFormat="1" x14ac:dyDescent="0.35">
      <c r="R73" s="10"/>
      <c r="S73" s="10"/>
      <c r="T73" s="10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</row>
    <row r="74" spans="18:44" s="11" customFormat="1" x14ac:dyDescent="0.35">
      <c r="R74" s="10"/>
      <c r="S74" s="10"/>
      <c r="T74" s="10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</row>
    <row r="75" spans="18:44" s="11" customFormat="1" x14ac:dyDescent="0.35">
      <c r="R75" s="10"/>
      <c r="S75" s="10"/>
      <c r="T75" s="10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</row>
    <row r="76" spans="18:44" s="11" customFormat="1" x14ac:dyDescent="0.35">
      <c r="R76" s="10"/>
      <c r="S76" s="10"/>
      <c r="T76" s="10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</row>
    <row r="77" spans="18:44" s="11" customFormat="1" x14ac:dyDescent="0.35">
      <c r="R77" s="10"/>
      <c r="S77" s="10"/>
      <c r="T77" s="10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</row>
    <row r="78" spans="18:44" s="11" customFormat="1" x14ac:dyDescent="0.35">
      <c r="R78" s="10"/>
      <c r="S78" s="10"/>
      <c r="T78" s="10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</row>
    <row r="79" spans="18:44" s="11" customFormat="1" x14ac:dyDescent="0.35">
      <c r="R79" s="10"/>
      <c r="S79" s="10"/>
      <c r="T79" s="10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</row>
    <row r="80" spans="18:44" s="11" customFormat="1" x14ac:dyDescent="0.35">
      <c r="R80" s="10"/>
      <c r="S80" s="10"/>
      <c r="T80" s="10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</row>
    <row r="81" spans="18:44" s="11" customFormat="1" x14ac:dyDescent="0.35">
      <c r="R81" s="10"/>
      <c r="S81" s="10"/>
      <c r="T81" s="10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</row>
    <row r="82" spans="18:44" s="11" customFormat="1" x14ac:dyDescent="0.35">
      <c r="R82" s="10"/>
      <c r="S82" s="10"/>
      <c r="T82" s="10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</row>
    <row r="83" spans="18:44" s="11" customFormat="1" x14ac:dyDescent="0.35">
      <c r="R83" s="10"/>
      <c r="S83" s="10"/>
      <c r="T83" s="10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</row>
    <row r="84" spans="18:44" s="11" customFormat="1" x14ac:dyDescent="0.35">
      <c r="R84" s="10"/>
      <c r="S84" s="10"/>
      <c r="T84" s="10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</row>
    <row r="85" spans="18:44" s="11" customFormat="1" x14ac:dyDescent="0.35">
      <c r="R85" s="10"/>
      <c r="S85" s="10"/>
      <c r="T85" s="10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</row>
    <row r="86" spans="18:44" s="11" customFormat="1" x14ac:dyDescent="0.35">
      <c r="R86" s="10"/>
      <c r="S86" s="10"/>
      <c r="T86" s="10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</row>
    <row r="87" spans="18:44" s="11" customFormat="1" x14ac:dyDescent="0.35">
      <c r="R87" s="10"/>
      <c r="S87" s="10"/>
      <c r="T87" s="10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</row>
    <row r="88" spans="18:44" s="11" customFormat="1" x14ac:dyDescent="0.35">
      <c r="R88" s="10"/>
      <c r="S88" s="10"/>
      <c r="T88" s="10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</row>
    <row r="89" spans="18:44" s="11" customFormat="1" x14ac:dyDescent="0.35">
      <c r="R89" s="10"/>
      <c r="S89" s="10"/>
      <c r="T89" s="10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</row>
    <row r="90" spans="18:44" s="11" customFormat="1" x14ac:dyDescent="0.35">
      <c r="R90" s="10"/>
      <c r="S90" s="10"/>
      <c r="T90" s="10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</row>
    <row r="91" spans="18:44" s="11" customFormat="1" x14ac:dyDescent="0.35">
      <c r="R91" s="10"/>
      <c r="S91" s="10"/>
      <c r="T91" s="10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</row>
    <row r="92" spans="18:44" s="11" customFormat="1" x14ac:dyDescent="0.35">
      <c r="R92" s="10"/>
      <c r="S92" s="10"/>
      <c r="T92" s="10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</row>
    <row r="93" spans="18:44" s="11" customFormat="1" x14ac:dyDescent="0.35">
      <c r="R93" s="10"/>
      <c r="S93" s="10"/>
      <c r="T93" s="10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</row>
    <row r="94" spans="18:44" s="11" customFormat="1" x14ac:dyDescent="0.35">
      <c r="R94" s="10"/>
      <c r="S94" s="10"/>
      <c r="T94" s="10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</row>
    <row r="95" spans="18:44" s="11" customFormat="1" x14ac:dyDescent="0.35">
      <c r="R95" s="10"/>
      <c r="S95" s="10"/>
      <c r="T95" s="10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</row>
    <row r="96" spans="18:44" s="11" customFormat="1" x14ac:dyDescent="0.35">
      <c r="R96" s="10"/>
      <c r="S96" s="10"/>
      <c r="T96" s="10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</row>
    <row r="97" spans="18:44" s="11" customFormat="1" x14ac:dyDescent="0.35">
      <c r="R97" s="10"/>
      <c r="S97" s="10"/>
      <c r="T97" s="10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</row>
  </sheetData>
  <mergeCells count="62">
    <mergeCell ref="C32:T32"/>
    <mergeCell ref="C40:T40"/>
    <mergeCell ref="B32:B40"/>
    <mergeCell ref="U32:U40"/>
    <mergeCell ref="D33:F33"/>
    <mergeCell ref="G33:I33"/>
    <mergeCell ref="J33:L33"/>
    <mergeCell ref="M33:O33"/>
    <mergeCell ref="P33:T33"/>
    <mergeCell ref="C30:U30"/>
    <mergeCell ref="C24:U24"/>
    <mergeCell ref="D34:F36"/>
    <mergeCell ref="D37:F39"/>
    <mergeCell ref="G34:I36"/>
    <mergeCell ref="G37:I39"/>
    <mergeCell ref="J34:L36"/>
    <mergeCell ref="J37:L39"/>
    <mergeCell ref="M34:O36"/>
    <mergeCell ref="M37:O39"/>
    <mergeCell ref="P34:T36"/>
    <mergeCell ref="P37:T39"/>
    <mergeCell ref="C34:C36"/>
    <mergeCell ref="C37:C39"/>
    <mergeCell ref="P25:T25"/>
    <mergeCell ref="P26:T26"/>
    <mergeCell ref="P27:T27"/>
    <mergeCell ref="P28:T28"/>
    <mergeCell ref="P29:T29"/>
    <mergeCell ref="J27:L27"/>
    <mergeCell ref="J28:L28"/>
    <mergeCell ref="J29:L29"/>
    <mergeCell ref="M27:O27"/>
    <mergeCell ref="M28:O28"/>
    <mergeCell ref="M29:O29"/>
    <mergeCell ref="D27:F27"/>
    <mergeCell ref="D28:F28"/>
    <mergeCell ref="D29:F29"/>
    <mergeCell ref="G27:I27"/>
    <mergeCell ref="G28:I28"/>
    <mergeCell ref="G29:I29"/>
    <mergeCell ref="D25:F25"/>
    <mergeCell ref="G25:I25"/>
    <mergeCell ref="J25:L25"/>
    <mergeCell ref="M25:O25"/>
    <mergeCell ref="D26:F26"/>
    <mergeCell ref="J26:L26"/>
    <mergeCell ref="M26:O26"/>
    <mergeCell ref="G26:I26"/>
    <mergeCell ref="B1:B21"/>
    <mergeCell ref="B22:T22"/>
    <mergeCell ref="U1:U22"/>
    <mergeCell ref="C1:T1"/>
    <mergeCell ref="J16:K16"/>
    <mergeCell ref="H16:I16"/>
    <mergeCell ref="R2:T8"/>
    <mergeCell ref="H14:I14"/>
    <mergeCell ref="H15:I15"/>
    <mergeCell ref="J14:K14"/>
    <mergeCell ref="J15:K15"/>
    <mergeCell ref="P10:P12"/>
    <mergeCell ref="L14:P16"/>
    <mergeCell ref="C14:G16"/>
  </mergeCells>
  <conditionalFormatting sqref="D10:O11">
    <cfRule type="colorScale" priority="6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:H16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0:O12">
    <cfRule type="colorScale" priority="1">
      <colorScale>
        <cfvo type="min"/>
        <cfvo type="max"/>
        <color rgb="FFFFEF9C"/>
        <color rgb="FF63BE7B"/>
      </colorScale>
    </cfRule>
  </conditionalFormatting>
  <conditionalFormatting sqref="H14:K16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Mins FY 23-24</vt:lpstr>
      <vt:lpstr>Sales FY 23-24</vt:lpstr>
      <vt:lpstr>Sales FY1 23-24</vt:lpstr>
      <vt:lpstr>FY - 23-24 - Style Wise</vt:lpstr>
      <vt:lpstr>Mins FY 24-25</vt:lpstr>
      <vt:lpstr>Sales FY 24-25</vt:lpstr>
      <vt:lpstr>'Sales FY 23-24'!Print_Area</vt:lpstr>
      <vt:lpstr>'Sales 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KARTHIKEYAN NALLAMUTHU</dc:creator>
  <cp:lastModifiedBy>KARTHIKEYAN NALLAMUTHU</cp:lastModifiedBy>
  <cp:lastPrinted>2024-12-09T07:21:59Z</cp:lastPrinted>
  <dcterms:created xsi:type="dcterms:W3CDTF">2024-06-15T09:59:37Z</dcterms:created>
  <dcterms:modified xsi:type="dcterms:W3CDTF">2024-12-09T07:22:12Z</dcterms:modified>
</cp:coreProperties>
</file>